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rince\Desktop\2013Tonnage Grant\"/>
    </mc:Choice>
  </mc:AlternateContent>
  <bookViews>
    <workbookView xWindow="0" yWindow="0" windowWidth="28800" windowHeight="13725"/>
  </bookViews>
  <sheets>
    <sheet name="TONNAGE REPORT" sheetId="1" r:id="rId1"/>
    <sheet name="CONVERSIONS" sheetId="2" r:id="rId2"/>
    <sheet name="Single Stream" sheetId="4" r:id="rId3"/>
    <sheet name="Commingled" sheetId="3" r:id="rId4"/>
  </sheets>
  <definedNames>
    <definedName name="_xlnm.Print_Area" localSheetId="3">Commingled!$A$1:$E$3</definedName>
    <definedName name="_xlnm.Print_Area" localSheetId="2">'Single Stream'!$A$1:$E$11</definedName>
  </definedNames>
  <calcPr calcId="152511"/>
</workbook>
</file>

<file path=xl/calcChain.xml><?xml version="1.0" encoding="utf-8"?>
<calcChain xmlns="http://schemas.openxmlformats.org/spreadsheetml/2006/main">
  <c r="E67" i="1" l="1"/>
  <c r="B3" i="3"/>
  <c r="C3" i="3"/>
  <c r="D3" i="3"/>
  <c r="E3" i="3"/>
  <c r="B4" i="2"/>
  <c r="E4" i="2"/>
  <c r="B9" i="2"/>
  <c r="E9" i="2"/>
  <c r="B14" i="2"/>
  <c r="E14" i="2"/>
  <c r="B19" i="2"/>
  <c r="E19" i="2"/>
  <c r="B24" i="2"/>
  <c r="E24" i="2"/>
  <c r="B29" i="2"/>
  <c r="E29" i="2"/>
  <c r="B34" i="2"/>
  <c r="E34" i="2"/>
  <c r="B39" i="2"/>
  <c r="E39" i="2"/>
  <c r="B44" i="2"/>
  <c r="E44" i="2"/>
  <c r="B48" i="2"/>
  <c r="E48" i="2"/>
  <c r="B52" i="2"/>
  <c r="E52" i="2"/>
  <c r="B56" i="2"/>
  <c r="E56" i="2"/>
  <c r="B60" i="2"/>
  <c r="E60" i="2"/>
  <c r="B64" i="2"/>
  <c r="E64" i="2"/>
  <c r="B68" i="2"/>
  <c r="E68" i="2"/>
  <c r="B72" i="2"/>
  <c r="E72" i="2"/>
  <c r="B76" i="2"/>
  <c r="E76" i="2"/>
  <c r="B80" i="2"/>
  <c r="E80" i="2"/>
  <c r="E84" i="2"/>
  <c r="B88" i="2"/>
  <c r="E88" i="2"/>
  <c r="B92" i="2"/>
  <c r="E92" i="2"/>
  <c r="B96" i="2"/>
  <c r="E96" i="2"/>
  <c r="B100" i="2"/>
  <c r="E100" i="2"/>
  <c r="B103" i="2"/>
  <c r="E103" i="2"/>
  <c r="B106" i="2"/>
  <c r="E106" i="2"/>
  <c r="B109" i="2"/>
  <c r="E109" i="2"/>
  <c r="B112" i="2"/>
  <c r="E112" i="2"/>
  <c r="B116" i="2"/>
  <c r="E116" i="2"/>
  <c r="B120" i="2"/>
  <c r="E120" i="2"/>
  <c r="B124" i="2"/>
  <c r="E124" i="2"/>
  <c r="B127" i="2"/>
  <c r="E127" i="2"/>
  <c r="B131" i="2"/>
  <c r="E131" i="2"/>
  <c r="B135" i="2"/>
  <c r="E135" i="2"/>
  <c r="B3" i="4"/>
  <c r="C3" i="4"/>
  <c r="A10" i="4" s="1"/>
  <c r="B11" i="4" s="1"/>
  <c r="A6" i="4"/>
  <c r="B7" i="4" s="1"/>
  <c r="E7" i="4" l="1"/>
  <c r="E11" i="4"/>
  <c r="C11" i="4"/>
  <c r="D11" i="4"/>
  <c r="C7" i="4"/>
  <c r="D7" i="4"/>
</calcChain>
</file>

<file path=xl/sharedStrings.xml><?xml version="1.0" encoding="utf-8"?>
<sst xmlns="http://schemas.openxmlformats.org/spreadsheetml/2006/main" count="865" uniqueCount="149">
  <si>
    <t>COUNTY</t>
  </si>
  <si>
    <t>MUNICIPALITY</t>
  </si>
  <si>
    <t>MAT_ID</t>
  </si>
  <si>
    <t>MARKET</t>
  </si>
  <si>
    <t>TONS</t>
  </si>
  <si>
    <t>SECTOR</t>
  </si>
  <si>
    <t>MATERIAL</t>
  </si>
  <si>
    <t>DEPID</t>
  </si>
  <si>
    <t>COUNTYA</t>
  </si>
  <si>
    <t>MUNIA</t>
  </si>
  <si>
    <t>MARKETN</t>
  </si>
  <si>
    <t/>
  </si>
  <si>
    <t>C</t>
  </si>
  <si>
    <t>Corrugated</t>
  </si>
  <si>
    <t>01</t>
  </si>
  <si>
    <t>end market</t>
  </si>
  <si>
    <t>R</t>
  </si>
  <si>
    <t>Mixed Office Paper</t>
  </si>
  <si>
    <t>02</t>
  </si>
  <si>
    <t>Newspaper</t>
  </si>
  <si>
    <t>03</t>
  </si>
  <si>
    <t>04</t>
  </si>
  <si>
    <t>Glass Containers</t>
  </si>
  <si>
    <t>05</t>
  </si>
  <si>
    <t>Aluminum Containers</t>
  </si>
  <si>
    <t>06</t>
  </si>
  <si>
    <t>Steel Containers</t>
  </si>
  <si>
    <t>07</t>
  </si>
  <si>
    <t>Plastic Containers</t>
  </si>
  <si>
    <t>08</t>
  </si>
  <si>
    <t>Heavy Iron</t>
  </si>
  <si>
    <t>09</t>
  </si>
  <si>
    <t>NonFerrous/Aluminum Scrap</t>
  </si>
  <si>
    <t>10</t>
  </si>
  <si>
    <t>White Goods &amp; Light Iron</t>
  </si>
  <si>
    <t>11</t>
  </si>
  <si>
    <t>Anti-freeze</t>
  </si>
  <si>
    <t>12</t>
  </si>
  <si>
    <t>Batteries (Automobile)</t>
  </si>
  <si>
    <t>13</t>
  </si>
  <si>
    <t>Automobile Scrap</t>
  </si>
  <si>
    <t>14</t>
  </si>
  <si>
    <t>Tires</t>
  </si>
  <si>
    <t>15</t>
  </si>
  <si>
    <t>Used Motor Oil</t>
  </si>
  <si>
    <t>16</t>
  </si>
  <si>
    <t>Brush/Tree Parts</t>
  </si>
  <si>
    <t>17</t>
  </si>
  <si>
    <t>Grass Clippings</t>
  </si>
  <si>
    <t>18</t>
  </si>
  <si>
    <t>Leaves</t>
  </si>
  <si>
    <t>19</t>
  </si>
  <si>
    <t>Stumps</t>
  </si>
  <si>
    <t>20</t>
  </si>
  <si>
    <t>Batteries (Dry Cell)</t>
  </si>
  <si>
    <t>21</t>
  </si>
  <si>
    <t>Concrete / Asphalt / Brick / Block</t>
  </si>
  <si>
    <t>22</t>
  </si>
  <si>
    <t>Food Waste</t>
  </si>
  <si>
    <t>23</t>
  </si>
  <si>
    <t>Other Material Not Listed</t>
  </si>
  <si>
    <t>24</t>
  </si>
  <si>
    <t>Other Glass</t>
  </si>
  <si>
    <t>25</t>
  </si>
  <si>
    <t>Other Plastic</t>
  </si>
  <si>
    <t>26</t>
  </si>
  <si>
    <t>Oil Contaminated Soil</t>
  </si>
  <si>
    <t>27</t>
  </si>
  <si>
    <t>Process Residue</t>
  </si>
  <si>
    <t>28</t>
  </si>
  <si>
    <t>Textiles</t>
  </si>
  <si>
    <t>29</t>
  </si>
  <si>
    <t>Wood Scraps</t>
  </si>
  <si>
    <t>30</t>
  </si>
  <si>
    <t>Other Paper/Mag/JunkMail</t>
  </si>
  <si>
    <t>01 CORRUGATED</t>
  </si>
  <si>
    <t>UNCOMPACTED</t>
  </si>
  <si>
    <t>COMPACTED</t>
  </si>
  <si>
    <t>CUBIC YARDS</t>
  </si>
  <si>
    <t>02 MIXED OFFICE PAPER</t>
  </si>
  <si>
    <t>03 NEWSPAPER</t>
  </si>
  <si>
    <t>05 GLASS CONTAINERS (loose)</t>
  </si>
  <si>
    <t>05 GLASS CONTAINERS (broken)</t>
  </si>
  <si>
    <t>06 ALUMINUM CANS</t>
  </si>
  <si>
    <t>07 STEEL CANS</t>
  </si>
  <si>
    <t>08 PLASTIC CONTAINERS (pete)</t>
  </si>
  <si>
    <t>08 PLASTIC CONTAINERS (hdpe)</t>
  </si>
  <si>
    <t>12 ANTI FREEZE</t>
  </si>
  <si>
    <t>POUNDS</t>
  </si>
  <si>
    <t>GALLONS</t>
  </si>
  <si>
    <t>13 AUTO BATTERIES</t>
  </si>
  <si>
    <t># OF BATTERIES</t>
  </si>
  <si>
    <t>15 AUTO TIRES</t>
  </si>
  <si>
    <t># OF TIRES</t>
  </si>
  <si>
    <t>15 TRUCK TIRES</t>
  </si>
  <si>
    <t>16 MOTOR OIL</t>
  </si>
  <si>
    <t>17 BRUSH CHIPPED</t>
  </si>
  <si>
    <t>CY</t>
  </si>
  <si>
    <t>17 BRUSH UNCHIPPED</t>
  </si>
  <si>
    <t>18 GRASS COMPACTED</t>
  </si>
  <si>
    <t>18 GRASS UNCOMPACTED</t>
  </si>
  <si>
    <t>19 LEAVES COMPACTED</t>
  </si>
  <si>
    <t>19 LEAVES VACUUMED</t>
  </si>
  <si>
    <t>19 LEAVES LOOSE</t>
  </si>
  <si>
    <t>20 STUMPS</t>
  </si>
  <si>
    <t>22 CONCRETE</t>
  </si>
  <si>
    <t>22 ASPHALT</t>
  </si>
  <si>
    <t>23 FOOD WASTE</t>
  </si>
  <si>
    <t>55 GAL DRUM</t>
  </si>
  <si>
    <t>30 WOOD SCRAP (pallets)</t>
  </si>
  <si>
    <t>30 WOOD SCRAP other</t>
  </si>
  <si>
    <t>END OF CONVERSIONS</t>
  </si>
  <si>
    <t>05 - GLASS</t>
  </si>
  <si>
    <t>06 - ALUMINUM</t>
  </si>
  <si>
    <t>07 - STEEL</t>
  </si>
  <si>
    <t>08 - PLASTIC</t>
  </si>
  <si>
    <t>enter co-mingled figure in the cell below</t>
  </si>
  <si>
    <t>01 - Corrugated</t>
  </si>
  <si>
    <t>02 - Office</t>
  </si>
  <si>
    <t>03 - News</t>
  </si>
  <si>
    <t>PAPER</t>
  </si>
  <si>
    <t>enter single stream tonnage in the cell below</t>
  </si>
  <si>
    <t>tons</t>
  </si>
  <si>
    <t>COMMINGLED</t>
  </si>
  <si>
    <t>04 - Other Paper</t>
  </si>
  <si>
    <t>Consumer Electronics</t>
  </si>
  <si>
    <t>29 CARPET</t>
  </si>
  <si>
    <t>Sq YRD</t>
  </si>
  <si>
    <t>21 Consumer Electronics - Central Processing Unit</t>
  </si>
  <si>
    <t># of units</t>
  </si>
  <si>
    <t>21Consumer Electronics - Monitors</t>
  </si>
  <si>
    <t>21Consumer Electronics - Printers</t>
  </si>
  <si>
    <t>21Consumer Electronics - Ink Cartridges</t>
  </si>
  <si>
    <t># of 4 ft bulbs</t>
  </si>
  <si>
    <t>Fluorescent Lights</t>
  </si>
  <si>
    <t>24 Fluorescent Lights</t>
  </si>
  <si>
    <t>Camden</t>
  </si>
  <si>
    <t>Audubon Pk</t>
  </si>
  <si>
    <t>Verizon</t>
  </si>
  <si>
    <t>Glou. Twp. MUA</t>
  </si>
  <si>
    <t>Winzinger</t>
  </si>
  <si>
    <t>FCR/ReCom</t>
  </si>
  <si>
    <t>VEOLIA</t>
  </si>
  <si>
    <t>WasteMgt</t>
  </si>
  <si>
    <t>TT</t>
  </si>
  <si>
    <t>n/r</t>
  </si>
  <si>
    <t>verizon</t>
  </si>
  <si>
    <t>AERC</t>
  </si>
  <si>
    <t>Fortune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</si>
</sst>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9" x14ac:knownFonts="1">
    <font>
      <sz val="10"/>
      <name val="Arial"/>
    </font>
    <font>
      <sz val="10"/>
      <color indexed="8"/>
      <name val="MS Sans Serif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10" fontId="4" fillId="5" borderId="1" xfId="0" applyNumberFormat="1" applyFont="1" applyFill="1" applyBorder="1" applyAlignment="1"/>
    <xf numFmtId="4" fontId="4" fillId="5" borderId="1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/>
    <xf numFmtId="10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4" fontId="4" fillId="6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Alignment="1"/>
    <xf numFmtId="1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4" fontId="5" fillId="0" borderId="1" xfId="0" applyNumberFormat="1" applyFont="1" applyFill="1" applyBorder="1" applyAlignment="1"/>
    <xf numFmtId="0" fontId="6" fillId="0" borderId="0" xfId="0" applyFont="1" applyFill="1" applyAlignme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7" fillId="7" borderId="2" xfId="1" applyNumberFormat="1" applyFont="1" applyFill="1" applyBorder="1" applyAlignment="1">
      <alignment horizontal="right"/>
    </xf>
    <xf numFmtId="49" fontId="7" fillId="7" borderId="2" xfId="1" applyNumberFormat="1" applyFont="1" applyFill="1" applyBorder="1" applyAlignment="1">
      <alignment horizontal="center"/>
    </xf>
    <xf numFmtId="4" fontId="7" fillId="7" borderId="2" xfId="1" applyNumberFormat="1" applyFont="1" applyFill="1" applyBorder="1" applyAlignment="1">
      <alignment horizontal="center"/>
    </xf>
    <xf numFmtId="0" fontId="2" fillId="7" borderId="0" xfId="0" applyFont="1" applyFill="1" applyAlignment="1"/>
    <xf numFmtId="49" fontId="8" fillId="7" borderId="3" xfId="0" applyNumberFormat="1" applyFont="1" applyFill="1" applyBorder="1" applyAlignment="1"/>
    <xf numFmtId="49" fontId="8" fillId="7" borderId="3" xfId="1" applyNumberFormat="1" applyFont="1" applyFill="1" applyBorder="1" applyAlignment="1">
      <alignment horizontal="left"/>
    </xf>
    <xf numFmtId="4" fontId="8" fillId="7" borderId="3" xfId="1" applyNumberFormat="1" applyFont="1" applyFill="1" applyBorder="1" applyAlignment="1">
      <alignment horizontal="right"/>
    </xf>
    <xf numFmtId="49" fontId="8" fillId="7" borderId="3" xfId="1" applyNumberFormat="1" applyFont="1" applyFill="1" applyBorder="1" applyAlignment="1">
      <alignment horizontal="center"/>
    </xf>
    <xf numFmtId="0" fontId="3" fillId="7" borderId="0" xfId="0" applyFont="1" applyFill="1" applyAlignment="1"/>
    <xf numFmtId="49" fontId="3" fillId="7" borderId="3" xfId="0" applyNumberFormat="1" applyFont="1" applyFill="1" applyBorder="1" applyAlignment="1"/>
    <xf numFmtId="49" fontId="3" fillId="7" borderId="3" xfId="1" applyNumberFormat="1" applyFont="1" applyFill="1" applyBorder="1" applyAlignment="1">
      <alignment horizontal="left"/>
    </xf>
    <xf numFmtId="4" fontId="3" fillId="7" borderId="3" xfId="1" applyNumberFormat="1" applyFont="1" applyFill="1" applyBorder="1" applyAlignment="1">
      <alignment horizontal="right"/>
    </xf>
    <xf numFmtId="49" fontId="3" fillId="7" borderId="3" xfId="1" applyNumberFormat="1" applyFont="1" applyFill="1" applyBorder="1" applyAlignment="1">
      <alignment horizontal="center"/>
    </xf>
    <xf numFmtId="49" fontId="3" fillId="7" borderId="0" xfId="0" applyNumberFormat="1" applyFont="1" applyFill="1" applyAlignment="1">
      <alignment horizontal="right"/>
    </xf>
    <xf numFmtId="49" fontId="3" fillId="7" borderId="0" xfId="0" applyNumberFormat="1" applyFont="1" applyFill="1" applyAlignment="1"/>
    <xf numFmtId="4" fontId="3" fillId="7" borderId="0" xfId="0" applyNumberFormat="1" applyFont="1" applyFill="1" applyAlignment="1"/>
    <xf numFmtId="49" fontId="3" fillId="7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67"/>
  <sheetViews>
    <sheetView tabSelected="1" topLeftCell="A29" workbookViewId="0">
      <selection activeCell="T29" sqref="T29"/>
    </sheetView>
  </sheetViews>
  <sheetFormatPr defaultColWidth="8.85546875" defaultRowHeight="15" x14ac:dyDescent="0.2"/>
  <cols>
    <col min="1" max="1" width="5" style="61" customWidth="1"/>
    <col min="2" max="2" width="5.28515625" style="62" customWidth="1"/>
    <col min="3" max="4" width="1.7109375" style="62" customWidth="1"/>
    <col min="5" max="5" width="9.140625" style="63" customWidth="1"/>
    <col min="6" max="6" width="6.7109375" style="64" customWidth="1"/>
    <col min="7" max="7" width="29.42578125" style="62" bestFit="1" customWidth="1"/>
    <col min="8" max="8" width="7.140625" style="65" customWidth="1"/>
    <col min="9" max="10" width="12.5703125" style="62" customWidth="1"/>
    <col min="11" max="11" width="17.7109375" style="62" customWidth="1"/>
    <col min="12" max="16384" width="8.85546875" style="56"/>
  </cols>
  <sheetData>
    <row r="1" spans="1:12" s="51" customFormat="1" ht="15.75" x14ac:dyDescent="0.25">
      <c r="A1" s="48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</row>
    <row r="2" spans="1:12" x14ac:dyDescent="0.2">
      <c r="A2" s="52" t="s">
        <v>21</v>
      </c>
      <c r="B2" s="52" t="s">
        <v>18</v>
      </c>
      <c r="C2" s="53" t="s">
        <v>11</v>
      </c>
      <c r="D2" s="53" t="s">
        <v>11</v>
      </c>
      <c r="E2" s="54">
        <v>1.87</v>
      </c>
      <c r="F2" s="55" t="s">
        <v>12</v>
      </c>
      <c r="G2" s="53" t="s">
        <v>13</v>
      </c>
      <c r="H2" s="55" t="s">
        <v>14</v>
      </c>
      <c r="I2" s="53" t="s">
        <v>136</v>
      </c>
      <c r="J2" s="53" t="s">
        <v>137</v>
      </c>
      <c r="K2" s="53" t="s">
        <v>143</v>
      </c>
      <c r="L2" s="56" t="s">
        <v>144</v>
      </c>
    </row>
    <row r="3" spans="1:12" x14ac:dyDescent="0.2">
      <c r="A3" s="52" t="s">
        <v>21</v>
      </c>
      <c r="B3" s="52" t="s">
        <v>18</v>
      </c>
      <c r="C3" s="53" t="s">
        <v>11</v>
      </c>
      <c r="D3" s="53" t="s">
        <v>11</v>
      </c>
      <c r="E3" s="54">
        <v>25.76</v>
      </c>
      <c r="F3" s="55" t="s">
        <v>16</v>
      </c>
      <c r="G3" s="53" t="s">
        <v>13</v>
      </c>
      <c r="H3" s="55" t="s">
        <v>14</v>
      </c>
      <c r="I3" s="53" t="s">
        <v>136</v>
      </c>
      <c r="J3" s="53" t="s">
        <v>137</v>
      </c>
      <c r="K3" s="53" t="s">
        <v>141</v>
      </c>
    </row>
    <row r="4" spans="1:12" x14ac:dyDescent="0.2">
      <c r="A4" s="52" t="s">
        <v>21</v>
      </c>
      <c r="B4" s="52" t="s">
        <v>18</v>
      </c>
      <c r="C4" s="53" t="s">
        <v>11</v>
      </c>
      <c r="D4" s="53" t="s">
        <v>11</v>
      </c>
      <c r="E4" s="54">
        <v>0.53</v>
      </c>
      <c r="F4" s="55" t="s">
        <v>12</v>
      </c>
      <c r="G4" s="53" t="s">
        <v>17</v>
      </c>
      <c r="H4" s="55" t="s">
        <v>18</v>
      </c>
      <c r="I4" s="53" t="s">
        <v>136</v>
      </c>
      <c r="J4" s="53" t="s">
        <v>137</v>
      </c>
      <c r="K4" s="53" t="s">
        <v>143</v>
      </c>
      <c r="L4" s="56" t="s">
        <v>144</v>
      </c>
    </row>
    <row r="5" spans="1:12" x14ac:dyDescent="0.2">
      <c r="A5" s="52" t="s">
        <v>21</v>
      </c>
      <c r="B5" s="52" t="s">
        <v>18</v>
      </c>
      <c r="C5" s="53" t="s">
        <v>11</v>
      </c>
      <c r="D5" s="53" t="s">
        <v>11</v>
      </c>
      <c r="E5" s="54">
        <v>7.36</v>
      </c>
      <c r="F5" s="55" t="s">
        <v>16</v>
      </c>
      <c r="G5" s="53" t="s">
        <v>17</v>
      </c>
      <c r="H5" s="55" t="s">
        <v>18</v>
      </c>
      <c r="I5" s="53" t="s">
        <v>136</v>
      </c>
      <c r="J5" s="53" t="s">
        <v>137</v>
      </c>
      <c r="K5" s="53" t="s">
        <v>141</v>
      </c>
    </row>
    <row r="6" spans="1:12" x14ac:dyDescent="0.2">
      <c r="A6" s="52" t="s">
        <v>21</v>
      </c>
      <c r="B6" s="52" t="s">
        <v>18</v>
      </c>
      <c r="C6" s="53" t="s">
        <v>11</v>
      </c>
      <c r="D6" s="53" t="s">
        <v>11</v>
      </c>
      <c r="E6" s="54">
        <v>1.6</v>
      </c>
      <c r="F6" s="55" t="s">
        <v>12</v>
      </c>
      <c r="G6" s="53" t="s">
        <v>19</v>
      </c>
      <c r="H6" s="55" t="s">
        <v>20</v>
      </c>
      <c r="I6" s="53" t="s">
        <v>136</v>
      </c>
      <c r="J6" s="53" t="s">
        <v>137</v>
      </c>
      <c r="K6" s="53" t="s">
        <v>143</v>
      </c>
      <c r="L6" s="56" t="s">
        <v>144</v>
      </c>
    </row>
    <row r="7" spans="1:12" x14ac:dyDescent="0.2">
      <c r="A7" s="52" t="s">
        <v>21</v>
      </c>
      <c r="B7" s="52" t="s">
        <v>18</v>
      </c>
      <c r="C7" s="53" t="s">
        <v>11</v>
      </c>
      <c r="D7" s="53" t="s">
        <v>11</v>
      </c>
      <c r="E7" s="54">
        <v>22.08</v>
      </c>
      <c r="F7" s="55" t="s">
        <v>16</v>
      </c>
      <c r="G7" s="53" t="s">
        <v>19</v>
      </c>
      <c r="H7" s="55" t="s">
        <v>20</v>
      </c>
      <c r="I7" s="53" t="s">
        <v>136</v>
      </c>
      <c r="J7" s="53" t="s">
        <v>137</v>
      </c>
      <c r="K7" s="53" t="s">
        <v>141</v>
      </c>
    </row>
    <row r="8" spans="1:12" x14ac:dyDescent="0.2">
      <c r="A8" s="52" t="s">
        <v>21</v>
      </c>
      <c r="B8" s="52" t="s">
        <v>18</v>
      </c>
      <c r="C8" s="53" t="s">
        <v>11</v>
      </c>
      <c r="D8" s="53" t="s">
        <v>11</v>
      </c>
      <c r="E8" s="54">
        <v>1.33</v>
      </c>
      <c r="F8" s="55" t="s">
        <v>12</v>
      </c>
      <c r="G8" s="53" t="s">
        <v>74</v>
      </c>
      <c r="H8" s="55" t="s">
        <v>21</v>
      </c>
      <c r="I8" s="53" t="s">
        <v>136</v>
      </c>
      <c r="J8" s="53" t="s">
        <v>137</v>
      </c>
      <c r="K8" s="53" t="s">
        <v>143</v>
      </c>
      <c r="L8" s="56" t="s">
        <v>144</v>
      </c>
    </row>
    <row r="9" spans="1:12" x14ac:dyDescent="0.2">
      <c r="A9" s="52" t="s">
        <v>21</v>
      </c>
      <c r="B9" s="52" t="s">
        <v>18</v>
      </c>
      <c r="C9" s="53" t="s">
        <v>11</v>
      </c>
      <c r="D9" s="53" t="s">
        <v>11</v>
      </c>
      <c r="E9" s="54">
        <v>18.399999999999999</v>
      </c>
      <c r="F9" s="55" t="s">
        <v>16</v>
      </c>
      <c r="G9" s="53" t="s">
        <v>74</v>
      </c>
      <c r="H9" s="55" t="s">
        <v>21</v>
      </c>
      <c r="I9" s="53" t="s">
        <v>136</v>
      </c>
      <c r="J9" s="53" t="s">
        <v>137</v>
      </c>
      <c r="K9" s="53" t="s">
        <v>141</v>
      </c>
    </row>
    <row r="10" spans="1:12" ht="13.5" customHeight="1" x14ac:dyDescent="0.2">
      <c r="A10" s="52" t="s">
        <v>21</v>
      </c>
      <c r="B10" s="52" t="s">
        <v>18</v>
      </c>
      <c r="C10" s="53" t="s">
        <v>11</v>
      </c>
      <c r="D10" s="53" t="s">
        <v>11</v>
      </c>
      <c r="E10" s="54">
        <v>0.93</v>
      </c>
      <c r="F10" s="55" t="s">
        <v>12</v>
      </c>
      <c r="G10" s="53" t="s">
        <v>22</v>
      </c>
      <c r="H10" s="55" t="s">
        <v>23</v>
      </c>
      <c r="I10" s="53" t="s">
        <v>136</v>
      </c>
      <c r="J10" s="53" t="s">
        <v>137</v>
      </c>
      <c r="K10" s="53" t="s">
        <v>143</v>
      </c>
      <c r="L10" s="56" t="s">
        <v>144</v>
      </c>
    </row>
    <row r="11" spans="1:12" x14ac:dyDescent="0.2">
      <c r="A11" s="52" t="s">
        <v>21</v>
      </c>
      <c r="B11" s="52" t="s">
        <v>18</v>
      </c>
      <c r="C11" s="53" t="s">
        <v>11</v>
      </c>
      <c r="D11" s="53" t="s">
        <v>11</v>
      </c>
      <c r="E11" s="54">
        <v>12.88</v>
      </c>
      <c r="F11" s="55" t="s">
        <v>16</v>
      </c>
      <c r="G11" s="53" t="s">
        <v>22</v>
      </c>
      <c r="H11" s="55" t="s">
        <v>23</v>
      </c>
      <c r="I11" s="53" t="s">
        <v>136</v>
      </c>
      <c r="J11" s="53" t="s">
        <v>137</v>
      </c>
      <c r="K11" s="53" t="s">
        <v>141</v>
      </c>
    </row>
    <row r="12" spans="1:12" x14ac:dyDescent="0.2">
      <c r="A12" s="52" t="s">
        <v>21</v>
      </c>
      <c r="B12" s="52" t="s">
        <v>18</v>
      </c>
      <c r="C12" s="53" t="s">
        <v>11</v>
      </c>
      <c r="D12" s="53" t="s">
        <v>11</v>
      </c>
      <c r="E12" s="54">
        <v>7.0000000000000007E-2</v>
      </c>
      <c r="F12" s="55" t="s">
        <v>12</v>
      </c>
      <c r="G12" s="53" t="s">
        <v>24</v>
      </c>
      <c r="H12" s="55" t="s">
        <v>25</v>
      </c>
      <c r="I12" s="53" t="s">
        <v>136</v>
      </c>
      <c r="J12" s="53" t="s">
        <v>137</v>
      </c>
      <c r="K12" s="53" t="s">
        <v>143</v>
      </c>
      <c r="L12" s="56" t="s">
        <v>144</v>
      </c>
    </row>
    <row r="13" spans="1:12" x14ac:dyDescent="0.2">
      <c r="A13" s="52" t="s">
        <v>21</v>
      </c>
      <c r="B13" s="52" t="s">
        <v>18</v>
      </c>
      <c r="C13" s="53"/>
      <c r="D13" s="53"/>
      <c r="E13" s="54">
        <v>0.92</v>
      </c>
      <c r="F13" s="55" t="s">
        <v>16</v>
      </c>
      <c r="G13" s="53" t="s">
        <v>24</v>
      </c>
      <c r="H13" s="55" t="s">
        <v>25</v>
      </c>
      <c r="I13" s="53" t="s">
        <v>136</v>
      </c>
      <c r="J13" s="53" t="s">
        <v>137</v>
      </c>
      <c r="K13" s="53" t="s">
        <v>143</v>
      </c>
    </row>
    <row r="14" spans="1:12" x14ac:dyDescent="0.2">
      <c r="A14" s="52" t="s">
        <v>21</v>
      </c>
      <c r="B14" s="52" t="s">
        <v>18</v>
      </c>
      <c r="C14" s="53" t="s">
        <v>11</v>
      </c>
      <c r="D14" s="53" t="s">
        <v>11</v>
      </c>
      <c r="E14" s="54">
        <v>0.13</v>
      </c>
      <c r="F14" s="55" t="s">
        <v>12</v>
      </c>
      <c r="G14" s="53" t="s">
        <v>26</v>
      </c>
      <c r="H14" s="55" t="s">
        <v>27</v>
      </c>
      <c r="I14" s="53" t="s">
        <v>136</v>
      </c>
      <c r="J14" s="53" t="s">
        <v>137</v>
      </c>
      <c r="K14" s="53" t="s">
        <v>143</v>
      </c>
      <c r="L14" s="56" t="s">
        <v>144</v>
      </c>
    </row>
    <row r="15" spans="1:12" x14ac:dyDescent="0.2">
      <c r="A15" s="52" t="s">
        <v>21</v>
      </c>
      <c r="B15" s="52" t="s">
        <v>18</v>
      </c>
      <c r="C15" s="53" t="s">
        <v>11</v>
      </c>
      <c r="D15" s="53" t="s">
        <v>11</v>
      </c>
      <c r="E15" s="54">
        <v>1.84</v>
      </c>
      <c r="F15" s="55" t="s">
        <v>16</v>
      </c>
      <c r="G15" s="53" t="s">
        <v>26</v>
      </c>
      <c r="H15" s="55" t="s">
        <v>27</v>
      </c>
      <c r="I15" s="53" t="s">
        <v>136</v>
      </c>
      <c r="J15" s="53" t="s">
        <v>137</v>
      </c>
      <c r="K15" s="53" t="s">
        <v>141</v>
      </c>
    </row>
    <row r="16" spans="1:12" x14ac:dyDescent="0.2">
      <c r="A16" s="52" t="s">
        <v>21</v>
      </c>
      <c r="B16" s="52" t="s">
        <v>18</v>
      </c>
      <c r="C16" s="53" t="s">
        <v>11</v>
      </c>
      <c r="D16" s="53" t="s">
        <v>11</v>
      </c>
      <c r="E16" s="54">
        <v>0.2</v>
      </c>
      <c r="F16" s="55" t="s">
        <v>12</v>
      </c>
      <c r="G16" s="53" t="s">
        <v>28</v>
      </c>
      <c r="H16" s="55" t="s">
        <v>29</v>
      </c>
      <c r="I16" s="53" t="s">
        <v>136</v>
      </c>
      <c r="J16" s="53" t="s">
        <v>137</v>
      </c>
      <c r="K16" s="53" t="s">
        <v>143</v>
      </c>
      <c r="L16" s="56" t="s">
        <v>144</v>
      </c>
    </row>
    <row r="17" spans="1:12" x14ac:dyDescent="0.2">
      <c r="A17" s="52" t="s">
        <v>21</v>
      </c>
      <c r="B17" s="52" t="s">
        <v>18</v>
      </c>
      <c r="C17" s="53" t="s">
        <v>11</v>
      </c>
      <c r="D17" s="53" t="s">
        <v>11</v>
      </c>
      <c r="E17" s="54">
        <v>2.76</v>
      </c>
      <c r="F17" s="55" t="s">
        <v>16</v>
      </c>
      <c r="G17" s="53" t="s">
        <v>28</v>
      </c>
      <c r="H17" s="55" t="s">
        <v>29</v>
      </c>
      <c r="I17" s="53" t="s">
        <v>136</v>
      </c>
      <c r="J17" s="53" t="s">
        <v>137</v>
      </c>
      <c r="K17" s="53" t="s">
        <v>141</v>
      </c>
    </row>
    <row r="18" spans="1:12" x14ac:dyDescent="0.2">
      <c r="A18" s="52" t="s">
        <v>21</v>
      </c>
      <c r="B18" s="52" t="s">
        <v>18</v>
      </c>
      <c r="C18" s="53" t="s">
        <v>11</v>
      </c>
      <c r="D18" s="53" t="s">
        <v>11</v>
      </c>
      <c r="E18" s="54">
        <v>0.04</v>
      </c>
      <c r="F18" s="55" t="s">
        <v>12</v>
      </c>
      <c r="G18" s="53" t="s">
        <v>30</v>
      </c>
      <c r="H18" s="55" t="s">
        <v>31</v>
      </c>
      <c r="I18" s="53" t="s">
        <v>136</v>
      </c>
      <c r="J18" s="53" t="s">
        <v>137</v>
      </c>
      <c r="K18" s="53" t="s">
        <v>148</v>
      </c>
      <c r="L18" s="56" t="s">
        <v>146</v>
      </c>
    </row>
    <row r="19" spans="1:12" x14ac:dyDescent="0.2">
      <c r="A19" s="52" t="s">
        <v>21</v>
      </c>
      <c r="B19" s="52" t="s">
        <v>18</v>
      </c>
      <c r="C19" s="53" t="s">
        <v>11</v>
      </c>
      <c r="D19" s="53" t="s">
        <v>11</v>
      </c>
      <c r="E19" s="54">
        <v>0</v>
      </c>
      <c r="F19" s="55" t="s">
        <v>16</v>
      </c>
      <c r="G19" s="53" t="s">
        <v>30</v>
      </c>
      <c r="H19" s="55" t="s">
        <v>31</v>
      </c>
      <c r="I19" s="53" t="s">
        <v>136</v>
      </c>
      <c r="J19" s="53" t="s">
        <v>137</v>
      </c>
      <c r="K19" s="53" t="s">
        <v>138</v>
      </c>
      <c r="L19" s="56" t="s">
        <v>145</v>
      </c>
    </row>
    <row r="20" spans="1:12" x14ac:dyDescent="0.2">
      <c r="A20" s="52" t="s">
        <v>21</v>
      </c>
      <c r="B20" s="52" t="s">
        <v>18</v>
      </c>
      <c r="C20" s="53" t="s">
        <v>11</v>
      </c>
      <c r="D20" s="53" t="s">
        <v>11</v>
      </c>
      <c r="E20" s="54">
        <v>0</v>
      </c>
      <c r="F20" s="55" t="s">
        <v>12</v>
      </c>
      <c r="G20" s="53" t="s">
        <v>32</v>
      </c>
      <c r="H20" s="55" t="s">
        <v>33</v>
      </c>
      <c r="I20" s="53" t="s">
        <v>136</v>
      </c>
      <c r="J20" s="53" t="s">
        <v>137</v>
      </c>
      <c r="K20" s="53" t="s">
        <v>15</v>
      </c>
    </row>
    <row r="21" spans="1:12" x14ac:dyDescent="0.2">
      <c r="A21" s="52" t="s">
        <v>21</v>
      </c>
      <c r="B21" s="52" t="s">
        <v>18</v>
      </c>
      <c r="C21" s="53" t="s">
        <v>11</v>
      </c>
      <c r="D21" s="53" t="s">
        <v>11</v>
      </c>
      <c r="E21" s="54">
        <v>0.13</v>
      </c>
      <c r="F21" s="55" t="s">
        <v>12</v>
      </c>
      <c r="G21" s="53" t="s">
        <v>32</v>
      </c>
      <c r="H21" s="55" t="s">
        <v>33</v>
      </c>
      <c r="I21" s="53" t="s">
        <v>136</v>
      </c>
      <c r="J21" s="53" t="s">
        <v>137</v>
      </c>
      <c r="K21" s="53" t="s">
        <v>138</v>
      </c>
    </row>
    <row r="22" spans="1:12" x14ac:dyDescent="0.2">
      <c r="A22" s="52" t="s">
        <v>21</v>
      </c>
      <c r="B22" s="52" t="s">
        <v>18</v>
      </c>
      <c r="C22" s="53" t="s">
        <v>11</v>
      </c>
      <c r="D22" s="53" t="s">
        <v>11</v>
      </c>
      <c r="E22" s="54">
        <v>0</v>
      </c>
      <c r="F22" s="55" t="s">
        <v>12</v>
      </c>
      <c r="G22" s="53" t="s">
        <v>34</v>
      </c>
      <c r="H22" s="55" t="s">
        <v>35</v>
      </c>
      <c r="I22" s="53" t="s">
        <v>136</v>
      </c>
      <c r="J22" s="53" t="s">
        <v>137</v>
      </c>
      <c r="K22" s="53" t="s">
        <v>15</v>
      </c>
    </row>
    <row r="23" spans="1:12" x14ac:dyDescent="0.2">
      <c r="A23" s="52" t="s">
        <v>21</v>
      </c>
      <c r="B23" s="52" t="s">
        <v>18</v>
      </c>
      <c r="C23" s="53" t="s">
        <v>11</v>
      </c>
      <c r="D23" s="53" t="s">
        <v>11</v>
      </c>
      <c r="E23" s="54">
        <v>0</v>
      </c>
      <c r="F23" s="55" t="s">
        <v>16</v>
      </c>
      <c r="G23" s="53" t="s">
        <v>34</v>
      </c>
      <c r="H23" s="55" t="s">
        <v>35</v>
      </c>
      <c r="I23" s="53" t="s">
        <v>136</v>
      </c>
      <c r="J23" s="53" t="s">
        <v>137</v>
      </c>
      <c r="K23" s="53" t="s">
        <v>15</v>
      </c>
    </row>
    <row r="24" spans="1:12" x14ac:dyDescent="0.2">
      <c r="A24" s="52" t="s">
        <v>21</v>
      </c>
      <c r="B24" s="52" t="s">
        <v>18</v>
      </c>
      <c r="C24" s="53" t="s">
        <v>11</v>
      </c>
      <c r="D24" s="53" t="s">
        <v>11</v>
      </c>
      <c r="E24" s="54">
        <v>0</v>
      </c>
      <c r="F24" s="55" t="s">
        <v>12</v>
      </c>
      <c r="G24" s="53" t="s">
        <v>36</v>
      </c>
      <c r="H24" s="55" t="s">
        <v>37</v>
      </c>
      <c r="I24" s="53" t="s">
        <v>136</v>
      </c>
      <c r="J24" s="53" t="s">
        <v>137</v>
      </c>
      <c r="K24" s="53" t="s">
        <v>15</v>
      </c>
    </row>
    <row r="25" spans="1:12" x14ac:dyDescent="0.2">
      <c r="A25" s="52" t="s">
        <v>21</v>
      </c>
      <c r="B25" s="52" t="s">
        <v>18</v>
      </c>
      <c r="C25" s="53" t="s">
        <v>11</v>
      </c>
      <c r="D25" s="53" t="s">
        <v>11</v>
      </c>
      <c r="E25" s="54">
        <v>0</v>
      </c>
      <c r="F25" s="55" t="s">
        <v>16</v>
      </c>
      <c r="G25" s="53" t="s">
        <v>36</v>
      </c>
      <c r="H25" s="55" t="s">
        <v>37</v>
      </c>
      <c r="I25" s="53" t="s">
        <v>136</v>
      </c>
      <c r="J25" s="53" t="s">
        <v>137</v>
      </c>
      <c r="K25" s="53" t="s">
        <v>138</v>
      </c>
    </row>
    <row r="26" spans="1:12" x14ac:dyDescent="0.2">
      <c r="A26" s="52" t="s">
        <v>21</v>
      </c>
      <c r="B26" s="52" t="s">
        <v>18</v>
      </c>
      <c r="C26" s="53" t="s">
        <v>11</v>
      </c>
      <c r="D26" s="53" t="s">
        <v>11</v>
      </c>
      <c r="E26" s="54">
        <v>0.03</v>
      </c>
      <c r="F26" s="55" t="s">
        <v>12</v>
      </c>
      <c r="G26" s="53" t="s">
        <v>38</v>
      </c>
      <c r="H26" s="55" t="s">
        <v>39</v>
      </c>
      <c r="I26" s="53" t="s">
        <v>136</v>
      </c>
      <c r="J26" s="53" t="s">
        <v>137</v>
      </c>
      <c r="K26" s="53" t="s">
        <v>147</v>
      </c>
      <c r="L26" s="56" t="s">
        <v>146</v>
      </c>
    </row>
    <row r="27" spans="1:12" x14ac:dyDescent="0.2">
      <c r="A27" s="52" t="s">
        <v>21</v>
      </c>
      <c r="B27" s="52" t="s">
        <v>18</v>
      </c>
      <c r="C27" s="53" t="s">
        <v>11</v>
      </c>
      <c r="D27" s="53" t="s">
        <v>11</v>
      </c>
      <c r="E27" s="54">
        <v>0</v>
      </c>
      <c r="F27" s="55" t="s">
        <v>16</v>
      </c>
      <c r="G27" s="53" t="s">
        <v>38</v>
      </c>
      <c r="H27" s="55" t="s">
        <v>39</v>
      </c>
      <c r="I27" s="53" t="s">
        <v>136</v>
      </c>
      <c r="J27" s="53" t="s">
        <v>137</v>
      </c>
      <c r="K27" s="53" t="s">
        <v>15</v>
      </c>
    </row>
    <row r="28" spans="1:12" x14ac:dyDescent="0.2">
      <c r="A28" s="52" t="s">
        <v>21</v>
      </c>
      <c r="B28" s="52" t="s">
        <v>18</v>
      </c>
      <c r="C28" s="53" t="s">
        <v>11</v>
      </c>
      <c r="D28" s="53" t="s">
        <v>11</v>
      </c>
      <c r="E28" s="54">
        <v>0</v>
      </c>
      <c r="F28" s="55" t="s">
        <v>12</v>
      </c>
      <c r="G28" s="53" t="s">
        <v>40</v>
      </c>
      <c r="H28" s="55" t="s">
        <v>41</v>
      </c>
      <c r="I28" s="53" t="s">
        <v>136</v>
      </c>
      <c r="J28" s="53" t="s">
        <v>137</v>
      </c>
      <c r="K28" s="53" t="s">
        <v>15</v>
      </c>
    </row>
    <row r="29" spans="1:12" x14ac:dyDescent="0.2">
      <c r="A29" s="52" t="s">
        <v>21</v>
      </c>
      <c r="B29" s="52" t="s">
        <v>18</v>
      </c>
      <c r="C29" s="53" t="s">
        <v>11</v>
      </c>
      <c r="D29" s="53" t="s">
        <v>11</v>
      </c>
      <c r="E29" s="54">
        <v>0</v>
      </c>
      <c r="F29" s="55" t="s">
        <v>16</v>
      </c>
      <c r="G29" s="53" t="s">
        <v>40</v>
      </c>
      <c r="H29" s="55" t="s">
        <v>41</v>
      </c>
      <c r="I29" s="53" t="s">
        <v>136</v>
      </c>
      <c r="J29" s="53" t="s">
        <v>137</v>
      </c>
      <c r="K29" s="53" t="s">
        <v>15</v>
      </c>
    </row>
    <row r="30" spans="1:12" x14ac:dyDescent="0.2">
      <c r="A30" s="52" t="s">
        <v>21</v>
      </c>
      <c r="B30" s="52" t="s">
        <v>18</v>
      </c>
      <c r="C30" s="53" t="s">
        <v>11</v>
      </c>
      <c r="D30" s="53" t="s">
        <v>11</v>
      </c>
      <c r="E30" s="54">
        <v>0</v>
      </c>
      <c r="F30" s="55" t="s">
        <v>12</v>
      </c>
      <c r="G30" s="53" t="s">
        <v>42</v>
      </c>
      <c r="H30" s="55" t="s">
        <v>43</v>
      </c>
      <c r="I30" s="53" t="s">
        <v>136</v>
      </c>
      <c r="J30" s="53" t="s">
        <v>137</v>
      </c>
      <c r="K30" s="53" t="s">
        <v>15</v>
      </c>
    </row>
    <row r="31" spans="1:12" x14ac:dyDescent="0.2">
      <c r="A31" s="52" t="s">
        <v>21</v>
      </c>
      <c r="B31" s="52" t="s">
        <v>18</v>
      </c>
      <c r="C31" s="53" t="s">
        <v>11</v>
      </c>
      <c r="D31" s="53" t="s">
        <v>11</v>
      </c>
      <c r="E31" s="54">
        <v>0</v>
      </c>
      <c r="F31" s="55" t="s">
        <v>16</v>
      </c>
      <c r="G31" s="53" t="s">
        <v>42</v>
      </c>
      <c r="H31" s="55" t="s">
        <v>43</v>
      </c>
      <c r="I31" s="53" t="s">
        <v>136</v>
      </c>
      <c r="J31" s="53" t="s">
        <v>137</v>
      </c>
      <c r="K31" s="53" t="s">
        <v>15</v>
      </c>
    </row>
    <row r="32" spans="1:12" x14ac:dyDescent="0.2">
      <c r="A32" s="52" t="s">
        <v>21</v>
      </c>
      <c r="B32" s="52" t="s">
        <v>18</v>
      </c>
      <c r="C32" s="53" t="s">
        <v>11</v>
      </c>
      <c r="D32" s="53" t="s">
        <v>11</v>
      </c>
      <c r="E32" s="54">
        <v>0</v>
      </c>
      <c r="F32" s="55" t="s">
        <v>12</v>
      </c>
      <c r="G32" s="53" t="s">
        <v>44</v>
      </c>
      <c r="H32" s="55" t="s">
        <v>45</v>
      </c>
      <c r="I32" s="53" t="s">
        <v>136</v>
      </c>
      <c r="J32" s="53" t="s">
        <v>137</v>
      </c>
      <c r="K32" s="53" t="s">
        <v>15</v>
      </c>
    </row>
    <row r="33" spans="1:12" x14ac:dyDescent="0.2">
      <c r="A33" s="52" t="s">
        <v>21</v>
      </c>
      <c r="B33" s="52" t="s">
        <v>18</v>
      </c>
      <c r="C33" s="53" t="s">
        <v>11</v>
      </c>
      <c r="D33" s="53" t="s">
        <v>11</v>
      </c>
      <c r="E33" s="54">
        <v>0</v>
      </c>
      <c r="F33" s="55" t="s">
        <v>16</v>
      </c>
      <c r="G33" s="53" t="s">
        <v>44</v>
      </c>
      <c r="H33" s="55" t="s">
        <v>45</v>
      </c>
      <c r="I33" s="53" t="s">
        <v>136</v>
      </c>
      <c r="J33" s="53" t="s">
        <v>137</v>
      </c>
      <c r="K33" s="53" t="s">
        <v>15</v>
      </c>
    </row>
    <row r="34" spans="1:12" x14ac:dyDescent="0.2">
      <c r="A34" s="52" t="s">
        <v>21</v>
      </c>
      <c r="B34" s="52" t="s">
        <v>18</v>
      </c>
      <c r="C34" s="53" t="s">
        <v>11</v>
      </c>
      <c r="D34" s="53" t="s">
        <v>11</v>
      </c>
      <c r="E34" s="54">
        <v>0</v>
      </c>
      <c r="F34" s="55" t="s">
        <v>12</v>
      </c>
      <c r="G34" s="53" t="s">
        <v>46</v>
      </c>
      <c r="H34" s="55" t="s">
        <v>47</v>
      </c>
      <c r="I34" s="53" t="s">
        <v>136</v>
      </c>
      <c r="J34" s="53" t="s">
        <v>137</v>
      </c>
      <c r="K34" s="53" t="s">
        <v>15</v>
      </c>
    </row>
    <row r="35" spans="1:12" x14ac:dyDescent="0.2">
      <c r="A35" s="52" t="s">
        <v>21</v>
      </c>
      <c r="B35" s="52" t="s">
        <v>18</v>
      </c>
      <c r="C35" s="53" t="s">
        <v>11</v>
      </c>
      <c r="D35" s="53" t="s">
        <v>11</v>
      </c>
      <c r="E35" s="54">
        <v>0</v>
      </c>
      <c r="F35" s="55" t="s">
        <v>16</v>
      </c>
      <c r="G35" s="53" t="s">
        <v>46</v>
      </c>
      <c r="H35" s="55" t="s">
        <v>47</v>
      </c>
      <c r="I35" s="53" t="s">
        <v>136</v>
      </c>
      <c r="J35" s="53" t="s">
        <v>137</v>
      </c>
      <c r="K35" s="53" t="s">
        <v>15</v>
      </c>
    </row>
    <row r="36" spans="1:12" x14ac:dyDescent="0.2">
      <c r="A36" s="52" t="s">
        <v>21</v>
      </c>
      <c r="B36" s="52" t="s">
        <v>18</v>
      </c>
      <c r="C36" s="53" t="s">
        <v>11</v>
      </c>
      <c r="D36" s="53" t="s">
        <v>11</v>
      </c>
      <c r="E36" s="54">
        <v>0</v>
      </c>
      <c r="F36" s="55" t="s">
        <v>12</v>
      </c>
      <c r="G36" s="53" t="s">
        <v>48</v>
      </c>
      <c r="H36" s="55" t="s">
        <v>49</v>
      </c>
      <c r="I36" s="53" t="s">
        <v>136</v>
      </c>
      <c r="J36" s="53" t="s">
        <v>137</v>
      </c>
      <c r="K36" s="53" t="s">
        <v>15</v>
      </c>
    </row>
    <row r="37" spans="1:12" x14ac:dyDescent="0.2">
      <c r="A37" s="52" t="s">
        <v>21</v>
      </c>
      <c r="B37" s="52" t="s">
        <v>18</v>
      </c>
      <c r="C37" s="53" t="s">
        <v>11</v>
      </c>
      <c r="D37" s="53" t="s">
        <v>11</v>
      </c>
      <c r="E37" s="54">
        <v>0</v>
      </c>
      <c r="F37" s="55" t="s">
        <v>16</v>
      </c>
      <c r="G37" s="53" t="s">
        <v>48</v>
      </c>
      <c r="H37" s="55" t="s">
        <v>49</v>
      </c>
      <c r="I37" s="53" t="s">
        <v>136</v>
      </c>
      <c r="J37" s="53" t="s">
        <v>137</v>
      </c>
      <c r="K37" s="53" t="s">
        <v>15</v>
      </c>
    </row>
    <row r="38" spans="1:12" x14ac:dyDescent="0.2">
      <c r="A38" s="52" t="s">
        <v>21</v>
      </c>
      <c r="B38" s="52" t="s">
        <v>18</v>
      </c>
      <c r="C38" s="53" t="s">
        <v>11</v>
      </c>
      <c r="D38" s="53" t="s">
        <v>11</v>
      </c>
      <c r="E38" s="54">
        <v>0</v>
      </c>
      <c r="F38" s="55" t="s">
        <v>12</v>
      </c>
      <c r="G38" s="53" t="s">
        <v>50</v>
      </c>
      <c r="H38" s="55" t="s">
        <v>51</v>
      </c>
      <c r="I38" s="53" t="s">
        <v>136</v>
      </c>
      <c r="J38" s="53" t="s">
        <v>137</v>
      </c>
      <c r="K38" s="53" t="s">
        <v>15</v>
      </c>
    </row>
    <row r="39" spans="1:12" x14ac:dyDescent="0.2">
      <c r="A39" s="52" t="s">
        <v>21</v>
      </c>
      <c r="B39" s="52" t="s">
        <v>18</v>
      </c>
      <c r="C39" s="53" t="s">
        <v>11</v>
      </c>
      <c r="D39" s="53" t="s">
        <v>11</v>
      </c>
      <c r="E39" s="54">
        <v>48.5</v>
      </c>
      <c r="F39" s="55" t="s">
        <v>16</v>
      </c>
      <c r="G39" s="53" t="s">
        <v>50</v>
      </c>
      <c r="H39" s="55" t="s">
        <v>51</v>
      </c>
      <c r="I39" s="53" t="s">
        <v>136</v>
      </c>
      <c r="J39" s="53" t="s">
        <v>137</v>
      </c>
      <c r="K39" s="53" t="s">
        <v>139</v>
      </c>
    </row>
    <row r="40" spans="1:12" x14ac:dyDescent="0.2">
      <c r="A40" s="52" t="s">
        <v>21</v>
      </c>
      <c r="B40" s="52" t="s">
        <v>18</v>
      </c>
      <c r="C40" s="53" t="s">
        <v>11</v>
      </c>
      <c r="D40" s="53" t="s">
        <v>11</v>
      </c>
      <c r="E40" s="54">
        <v>0</v>
      </c>
      <c r="F40" s="55" t="s">
        <v>12</v>
      </c>
      <c r="G40" s="53" t="s">
        <v>52</v>
      </c>
      <c r="H40" s="55" t="s">
        <v>53</v>
      </c>
      <c r="I40" s="53" t="s">
        <v>136</v>
      </c>
      <c r="J40" s="53" t="s">
        <v>137</v>
      </c>
      <c r="K40" s="53" t="s">
        <v>140</v>
      </c>
    </row>
    <row r="41" spans="1:12" x14ac:dyDescent="0.2">
      <c r="A41" s="52" t="s">
        <v>21</v>
      </c>
      <c r="B41" s="52" t="s">
        <v>18</v>
      </c>
      <c r="C41" s="53" t="s">
        <v>11</v>
      </c>
      <c r="D41" s="53" t="s">
        <v>11</v>
      </c>
      <c r="E41" s="54">
        <v>0</v>
      </c>
      <c r="F41" s="55" t="s">
        <v>16</v>
      </c>
      <c r="G41" s="53" t="s">
        <v>52</v>
      </c>
      <c r="H41" s="55" t="s">
        <v>53</v>
      </c>
      <c r="I41" s="53" t="s">
        <v>136</v>
      </c>
      <c r="J41" s="53" t="s">
        <v>137</v>
      </c>
      <c r="K41" s="53" t="s">
        <v>15</v>
      </c>
    </row>
    <row r="42" spans="1:12" x14ac:dyDescent="0.2">
      <c r="A42" s="52" t="s">
        <v>21</v>
      </c>
      <c r="B42" s="52" t="s">
        <v>18</v>
      </c>
      <c r="C42" s="53" t="s">
        <v>11</v>
      </c>
      <c r="D42" s="53" t="s">
        <v>11</v>
      </c>
      <c r="E42" s="54">
        <v>0</v>
      </c>
      <c r="F42" s="55" t="s">
        <v>12</v>
      </c>
      <c r="G42" s="53" t="s">
        <v>125</v>
      </c>
      <c r="H42" s="55" t="s">
        <v>55</v>
      </c>
      <c r="I42" s="53" t="s">
        <v>136</v>
      </c>
      <c r="J42" s="53" t="s">
        <v>137</v>
      </c>
      <c r="K42" s="53" t="s">
        <v>15</v>
      </c>
    </row>
    <row r="43" spans="1:12" x14ac:dyDescent="0.2">
      <c r="A43" s="52" t="s">
        <v>21</v>
      </c>
      <c r="B43" s="52" t="s">
        <v>18</v>
      </c>
      <c r="C43" s="53" t="s">
        <v>11</v>
      </c>
      <c r="D43" s="53" t="s">
        <v>11</v>
      </c>
      <c r="E43" s="54">
        <v>0.03</v>
      </c>
      <c r="F43" s="55" t="s">
        <v>12</v>
      </c>
      <c r="G43" s="53" t="s">
        <v>125</v>
      </c>
      <c r="H43" s="55" t="s">
        <v>55</v>
      </c>
      <c r="I43" s="53" t="s">
        <v>136</v>
      </c>
      <c r="J43" s="53" t="s">
        <v>137</v>
      </c>
      <c r="K43" s="53" t="s">
        <v>142</v>
      </c>
      <c r="L43" s="56" t="s">
        <v>146</v>
      </c>
    </row>
    <row r="44" spans="1:12" x14ac:dyDescent="0.2">
      <c r="A44" s="57" t="s">
        <v>21</v>
      </c>
      <c r="B44" s="57" t="s">
        <v>18</v>
      </c>
      <c r="C44" s="58" t="s">
        <v>11</v>
      </c>
      <c r="D44" s="58" t="s">
        <v>11</v>
      </c>
      <c r="E44" s="59">
        <v>60</v>
      </c>
      <c r="F44" s="60" t="s">
        <v>12</v>
      </c>
      <c r="G44" s="58" t="s">
        <v>56</v>
      </c>
      <c r="H44" s="60" t="s">
        <v>57</v>
      </c>
      <c r="I44" s="58" t="s">
        <v>136</v>
      </c>
      <c r="J44" s="58" t="s">
        <v>137</v>
      </c>
      <c r="K44" s="58" t="s">
        <v>140</v>
      </c>
    </row>
    <row r="45" spans="1:12" x14ac:dyDescent="0.2">
      <c r="A45" s="52" t="s">
        <v>21</v>
      </c>
      <c r="B45" s="52" t="s">
        <v>18</v>
      </c>
      <c r="C45" s="53" t="s">
        <v>11</v>
      </c>
      <c r="D45" s="53" t="s">
        <v>11</v>
      </c>
      <c r="E45" s="54">
        <v>0</v>
      </c>
      <c r="F45" s="55" t="s">
        <v>16</v>
      </c>
      <c r="G45" s="53" t="s">
        <v>56</v>
      </c>
      <c r="H45" s="55" t="s">
        <v>57</v>
      </c>
      <c r="I45" s="53" t="s">
        <v>136</v>
      </c>
      <c r="J45" s="53" t="s">
        <v>137</v>
      </c>
      <c r="K45" s="53" t="s">
        <v>15</v>
      </c>
    </row>
    <row r="46" spans="1:12" x14ac:dyDescent="0.2">
      <c r="A46" s="52" t="s">
        <v>21</v>
      </c>
      <c r="B46" s="52" t="s">
        <v>18</v>
      </c>
      <c r="C46" s="53" t="s">
        <v>11</v>
      </c>
      <c r="D46" s="53" t="s">
        <v>11</v>
      </c>
      <c r="E46" s="54">
        <v>0</v>
      </c>
      <c r="F46" s="55" t="s">
        <v>12</v>
      </c>
      <c r="G46" s="53" t="s">
        <v>58</v>
      </c>
      <c r="H46" s="55" t="s">
        <v>59</v>
      </c>
      <c r="I46" s="53" t="s">
        <v>136</v>
      </c>
      <c r="J46" s="53" t="s">
        <v>137</v>
      </c>
      <c r="K46" s="53" t="s">
        <v>15</v>
      </c>
    </row>
    <row r="47" spans="1:12" x14ac:dyDescent="0.2">
      <c r="A47" s="52" t="s">
        <v>21</v>
      </c>
      <c r="B47" s="52" t="s">
        <v>18</v>
      </c>
      <c r="C47" s="53" t="s">
        <v>11</v>
      </c>
      <c r="D47" s="53" t="s">
        <v>11</v>
      </c>
      <c r="E47" s="54">
        <v>0</v>
      </c>
      <c r="F47" s="55" t="s">
        <v>16</v>
      </c>
      <c r="G47" s="53" t="s">
        <v>58</v>
      </c>
      <c r="H47" s="55" t="s">
        <v>59</v>
      </c>
      <c r="I47" s="53" t="s">
        <v>136</v>
      </c>
      <c r="J47" s="53" t="s">
        <v>137</v>
      </c>
      <c r="K47" s="53" t="s">
        <v>15</v>
      </c>
    </row>
    <row r="48" spans="1:12" x14ac:dyDescent="0.2">
      <c r="A48" s="52" t="s">
        <v>21</v>
      </c>
      <c r="B48" s="52" t="s">
        <v>18</v>
      </c>
      <c r="C48" s="53" t="s">
        <v>11</v>
      </c>
      <c r="D48" s="53" t="s">
        <v>11</v>
      </c>
      <c r="E48" s="54">
        <v>0</v>
      </c>
      <c r="F48" s="55" t="s">
        <v>12</v>
      </c>
      <c r="G48" s="53" t="s">
        <v>60</v>
      </c>
      <c r="H48" s="55" t="s">
        <v>61</v>
      </c>
      <c r="I48" s="53" t="s">
        <v>136</v>
      </c>
      <c r="J48" s="53" t="s">
        <v>137</v>
      </c>
      <c r="K48" s="53" t="s">
        <v>15</v>
      </c>
    </row>
    <row r="49" spans="1:11" x14ac:dyDescent="0.2">
      <c r="A49" s="52" t="s">
        <v>21</v>
      </c>
      <c r="B49" s="52" t="s">
        <v>18</v>
      </c>
      <c r="C49" s="53" t="s">
        <v>11</v>
      </c>
      <c r="D49" s="53" t="s">
        <v>11</v>
      </c>
      <c r="E49" s="54">
        <v>0</v>
      </c>
      <c r="F49" s="55" t="s">
        <v>16</v>
      </c>
      <c r="G49" s="53" t="s">
        <v>60</v>
      </c>
      <c r="H49" s="55" t="s">
        <v>61</v>
      </c>
      <c r="I49" s="53" t="s">
        <v>136</v>
      </c>
      <c r="J49" s="53" t="s">
        <v>137</v>
      </c>
      <c r="K49" s="53" t="s">
        <v>138</v>
      </c>
    </row>
    <row r="50" spans="1:11" x14ac:dyDescent="0.2">
      <c r="A50" s="52" t="s">
        <v>21</v>
      </c>
      <c r="B50" s="52" t="s">
        <v>18</v>
      </c>
      <c r="C50" s="53" t="s">
        <v>11</v>
      </c>
      <c r="D50" s="53" t="s">
        <v>11</v>
      </c>
      <c r="E50" s="54">
        <v>0</v>
      </c>
      <c r="F50" s="55" t="s">
        <v>12</v>
      </c>
      <c r="G50" s="53" t="s">
        <v>134</v>
      </c>
      <c r="H50" s="55" t="s">
        <v>61</v>
      </c>
      <c r="I50" s="53" t="s">
        <v>136</v>
      </c>
      <c r="J50" s="53" t="s">
        <v>137</v>
      </c>
      <c r="K50" s="53" t="s">
        <v>15</v>
      </c>
    </row>
    <row r="51" spans="1:11" x14ac:dyDescent="0.2">
      <c r="A51" s="52" t="s">
        <v>21</v>
      </c>
      <c r="B51" s="52" t="s">
        <v>18</v>
      </c>
      <c r="C51" s="53" t="s">
        <v>11</v>
      </c>
      <c r="D51" s="53" t="s">
        <v>11</v>
      </c>
      <c r="E51" s="54">
        <v>0</v>
      </c>
      <c r="F51" s="55" t="s">
        <v>16</v>
      </c>
      <c r="G51" s="53" t="s">
        <v>134</v>
      </c>
      <c r="H51" s="55" t="s">
        <v>61</v>
      </c>
      <c r="I51" s="53" t="s">
        <v>136</v>
      </c>
      <c r="J51" s="53" t="s">
        <v>137</v>
      </c>
      <c r="K51" s="53" t="s">
        <v>15</v>
      </c>
    </row>
    <row r="52" spans="1:11" x14ac:dyDescent="0.2">
      <c r="A52" s="52" t="s">
        <v>21</v>
      </c>
      <c r="B52" s="52" t="s">
        <v>18</v>
      </c>
      <c r="C52" s="53" t="s">
        <v>11</v>
      </c>
      <c r="D52" s="53" t="s">
        <v>11</v>
      </c>
      <c r="E52" s="54">
        <v>0</v>
      </c>
      <c r="F52" s="55" t="s">
        <v>12</v>
      </c>
      <c r="G52" s="53" t="s">
        <v>54</v>
      </c>
      <c r="H52" s="55" t="s">
        <v>61</v>
      </c>
      <c r="I52" s="53" t="s">
        <v>136</v>
      </c>
      <c r="J52" s="53" t="s">
        <v>137</v>
      </c>
      <c r="K52" s="53" t="s">
        <v>15</v>
      </c>
    </row>
    <row r="53" spans="1:11" x14ac:dyDescent="0.2">
      <c r="A53" s="52" t="s">
        <v>21</v>
      </c>
      <c r="B53" s="52" t="s">
        <v>18</v>
      </c>
      <c r="C53" s="53" t="s">
        <v>11</v>
      </c>
      <c r="D53" s="53" t="s">
        <v>11</v>
      </c>
      <c r="E53" s="54">
        <v>0</v>
      </c>
      <c r="F53" s="55" t="s">
        <v>16</v>
      </c>
      <c r="G53" s="53" t="s">
        <v>54</v>
      </c>
      <c r="H53" s="55" t="s">
        <v>61</v>
      </c>
      <c r="I53" s="53" t="s">
        <v>136</v>
      </c>
      <c r="J53" s="53" t="s">
        <v>137</v>
      </c>
      <c r="K53" s="53" t="s">
        <v>15</v>
      </c>
    </row>
    <row r="54" spans="1:11" x14ac:dyDescent="0.2">
      <c r="A54" s="52" t="s">
        <v>21</v>
      </c>
      <c r="B54" s="52" t="s">
        <v>18</v>
      </c>
      <c r="C54" s="53" t="s">
        <v>11</v>
      </c>
      <c r="D54" s="53" t="s">
        <v>11</v>
      </c>
      <c r="E54" s="54">
        <v>0</v>
      </c>
      <c r="F54" s="55" t="s">
        <v>12</v>
      </c>
      <c r="G54" s="53" t="s">
        <v>62</v>
      </c>
      <c r="H54" s="55" t="s">
        <v>63</v>
      </c>
      <c r="I54" s="53" t="s">
        <v>136</v>
      </c>
      <c r="J54" s="53" t="s">
        <v>137</v>
      </c>
      <c r="K54" s="53" t="s">
        <v>15</v>
      </c>
    </row>
    <row r="55" spans="1:11" x14ac:dyDescent="0.2">
      <c r="A55" s="52" t="s">
        <v>21</v>
      </c>
      <c r="B55" s="52" t="s">
        <v>18</v>
      </c>
      <c r="C55" s="53" t="s">
        <v>11</v>
      </c>
      <c r="D55" s="53" t="s">
        <v>11</v>
      </c>
      <c r="E55" s="54">
        <v>0</v>
      </c>
      <c r="F55" s="55" t="s">
        <v>16</v>
      </c>
      <c r="G55" s="53" t="s">
        <v>62</v>
      </c>
      <c r="H55" s="55" t="s">
        <v>63</v>
      </c>
      <c r="I55" s="53" t="s">
        <v>136</v>
      </c>
      <c r="J55" s="53" t="s">
        <v>137</v>
      </c>
      <c r="K55" s="53" t="s">
        <v>15</v>
      </c>
    </row>
    <row r="56" spans="1:11" x14ac:dyDescent="0.2">
      <c r="A56" s="52" t="s">
        <v>21</v>
      </c>
      <c r="B56" s="52" t="s">
        <v>18</v>
      </c>
      <c r="C56" s="53" t="s">
        <v>11</v>
      </c>
      <c r="D56" s="53" t="s">
        <v>11</v>
      </c>
      <c r="E56" s="54">
        <v>0</v>
      </c>
      <c r="F56" s="55" t="s">
        <v>12</v>
      </c>
      <c r="G56" s="53" t="s">
        <v>64</v>
      </c>
      <c r="H56" s="55" t="s">
        <v>65</v>
      </c>
      <c r="I56" s="53" t="s">
        <v>136</v>
      </c>
      <c r="J56" s="53" t="s">
        <v>137</v>
      </c>
      <c r="K56" s="53" t="s">
        <v>15</v>
      </c>
    </row>
    <row r="57" spans="1:11" x14ac:dyDescent="0.2">
      <c r="A57" s="52" t="s">
        <v>21</v>
      </c>
      <c r="B57" s="52" t="s">
        <v>18</v>
      </c>
      <c r="C57" s="53" t="s">
        <v>11</v>
      </c>
      <c r="D57" s="53" t="s">
        <v>11</v>
      </c>
      <c r="E57" s="54">
        <v>0</v>
      </c>
      <c r="F57" s="55" t="s">
        <v>16</v>
      </c>
      <c r="G57" s="53" t="s">
        <v>64</v>
      </c>
      <c r="H57" s="55" t="s">
        <v>65</v>
      </c>
      <c r="I57" s="53" t="s">
        <v>136</v>
      </c>
      <c r="J57" s="53" t="s">
        <v>137</v>
      </c>
      <c r="K57" s="53" t="s">
        <v>138</v>
      </c>
    </row>
    <row r="58" spans="1:11" x14ac:dyDescent="0.2">
      <c r="A58" s="52" t="s">
        <v>21</v>
      </c>
      <c r="B58" s="52" t="s">
        <v>18</v>
      </c>
      <c r="C58" s="53" t="s">
        <v>11</v>
      </c>
      <c r="D58" s="53" t="s">
        <v>11</v>
      </c>
      <c r="E58" s="54">
        <v>0</v>
      </c>
      <c r="F58" s="55" t="s">
        <v>12</v>
      </c>
      <c r="G58" s="53" t="s">
        <v>66</v>
      </c>
      <c r="H58" s="55" t="s">
        <v>67</v>
      </c>
      <c r="I58" s="53" t="s">
        <v>136</v>
      </c>
      <c r="J58" s="53" t="s">
        <v>137</v>
      </c>
      <c r="K58" s="53" t="s">
        <v>15</v>
      </c>
    </row>
    <row r="59" spans="1:11" x14ac:dyDescent="0.2">
      <c r="A59" s="52" t="s">
        <v>21</v>
      </c>
      <c r="B59" s="52" t="s">
        <v>18</v>
      </c>
      <c r="C59" s="53" t="s">
        <v>11</v>
      </c>
      <c r="D59" s="53" t="s">
        <v>11</v>
      </c>
      <c r="E59" s="54">
        <v>0</v>
      </c>
      <c r="F59" s="55" t="s">
        <v>16</v>
      </c>
      <c r="G59" s="53" t="s">
        <v>66</v>
      </c>
      <c r="H59" s="55" t="s">
        <v>67</v>
      </c>
      <c r="I59" s="53" t="s">
        <v>136</v>
      </c>
      <c r="J59" s="53" t="s">
        <v>137</v>
      </c>
      <c r="K59" s="53" t="s">
        <v>15</v>
      </c>
    </row>
    <row r="60" spans="1:11" x14ac:dyDescent="0.2">
      <c r="A60" s="52" t="s">
        <v>21</v>
      </c>
      <c r="B60" s="52" t="s">
        <v>18</v>
      </c>
      <c r="C60" s="53" t="s">
        <v>11</v>
      </c>
      <c r="D60" s="53" t="s">
        <v>11</v>
      </c>
      <c r="E60" s="54">
        <v>0</v>
      </c>
      <c r="F60" s="55" t="s">
        <v>12</v>
      </c>
      <c r="G60" s="53" t="s">
        <v>68</v>
      </c>
      <c r="H60" s="55" t="s">
        <v>69</v>
      </c>
      <c r="I60" s="53" t="s">
        <v>136</v>
      </c>
      <c r="J60" s="53" t="s">
        <v>137</v>
      </c>
      <c r="K60" s="53" t="s">
        <v>15</v>
      </c>
    </row>
    <row r="61" spans="1:11" x14ac:dyDescent="0.2">
      <c r="A61" s="52" t="s">
        <v>21</v>
      </c>
      <c r="B61" s="52" t="s">
        <v>18</v>
      </c>
      <c r="C61" s="53" t="s">
        <v>11</v>
      </c>
      <c r="D61" s="53" t="s">
        <v>11</v>
      </c>
      <c r="E61" s="54">
        <v>0</v>
      </c>
      <c r="F61" s="55" t="s">
        <v>16</v>
      </c>
      <c r="G61" s="53" t="s">
        <v>68</v>
      </c>
      <c r="H61" s="55" t="s">
        <v>69</v>
      </c>
      <c r="I61" s="53" t="s">
        <v>136</v>
      </c>
      <c r="J61" s="53" t="s">
        <v>137</v>
      </c>
      <c r="K61" s="53" t="s">
        <v>15</v>
      </c>
    </row>
    <row r="62" spans="1:11" x14ac:dyDescent="0.2">
      <c r="A62" s="52" t="s">
        <v>21</v>
      </c>
      <c r="B62" s="52" t="s">
        <v>18</v>
      </c>
      <c r="C62" s="53" t="s">
        <v>11</v>
      </c>
      <c r="D62" s="53" t="s">
        <v>11</v>
      </c>
      <c r="E62" s="54">
        <v>0</v>
      </c>
      <c r="F62" s="55" t="s">
        <v>12</v>
      </c>
      <c r="G62" s="53" t="s">
        <v>70</v>
      </c>
      <c r="H62" s="55" t="s">
        <v>71</v>
      </c>
      <c r="I62" s="53" t="s">
        <v>136</v>
      </c>
      <c r="J62" s="53" t="s">
        <v>137</v>
      </c>
      <c r="K62" s="53" t="s">
        <v>15</v>
      </c>
    </row>
    <row r="63" spans="1:11" x14ac:dyDescent="0.2">
      <c r="A63" s="52" t="s">
        <v>21</v>
      </c>
      <c r="B63" s="52" t="s">
        <v>18</v>
      </c>
      <c r="C63" s="53" t="s">
        <v>11</v>
      </c>
      <c r="D63" s="53" t="s">
        <v>11</v>
      </c>
      <c r="E63" s="54">
        <v>0</v>
      </c>
      <c r="F63" s="55" t="s">
        <v>16</v>
      </c>
      <c r="G63" s="53" t="s">
        <v>70</v>
      </c>
      <c r="H63" s="55" t="s">
        <v>71</v>
      </c>
      <c r="I63" s="53" t="s">
        <v>136</v>
      </c>
      <c r="J63" s="53" t="s">
        <v>137</v>
      </c>
      <c r="K63" s="53" t="s">
        <v>15</v>
      </c>
    </row>
    <row r="64" spans="1:11" x14ac:dyDescent="0.2">
      <c r="A64" s="52" t="s">
        <v>21</v>
      </c>
      <c r="B64" s="52" t="s">
        <v>18</v>
      </c>
      <c r="C64" s="53" t="s">
        <v>11</v>
      </c>
      <c r="D64" s="53" t="s">
        <v>11</v>
      </c>
      <c r="E64" s="54">
        <v>0</v>
      </c>
      <c r="F64" s="55" t="s">
        <v>12</v>
      </c>
      <c r="G64" s="53" t="s">
        <v>72</v>
      </c>
      <c r="H64" s="55" t="s">
        <v>73</v>
      </c>
      <c r="I64" s="53" t="s">
        <v>136</v>
      </c>
      <c r="J64" s="53" t="s">
        <v>137</v>
      </c>
      <c r="K64" s="53" t="s">
        <v>15</v>
      </c>
    </row>
    <row r="65" spans="1:11" x14ac:dyDescent="0.2">
      <c r="A65" s="52" t="s">
        <v>21</v>
      </c>
      <c r="B65" s="52" t="s">
        <v>18</v>
      </c>
      <c r="C65" s="53" t="s">
        <v>11</v>
      </c>
      <c r="D65" s="53" t="s">
        <v>11</v>
      </c>
      <c r="E65" s="54">
        <v>0</v>
      </c>
      <c r="F65" s="55" t="s">
        <v>16</v>
      </c>
      <c r="G65" s="53" t="s">
        <v>72</v>
      </c>
      <c r="H65" s="55" t="s">
        <v>73</v>
      </c>
      <c r="I65" s="53" t="s">
        <v>136</v>
      </c>
      <c r="J65" s="53" t="s">
        <v>137</v>
      </c>
      <c r="K65" s="53" t="s">
        <v>15</v>
      </c>
    </row>
    <row r="67" spans="1:11" x14ac:dyDescent="0.2">
      <c r="E67" s="63">
        <f>SUM(E2:E66)</f>
        <v>207.39000000000001</v>
      </c>
    </row>
  </sheetData>
  <phoneticPr fontId="0" type="noConversion"/>
  <pageMargins left="0.75" right="0.75" top="1" bottom="1" header="0.5" footer="0.5"/>
  <pageSetup orientation="landscape" r:id="rId1"/>
  <headerFooter alignWithMargins="0">
    <oddHeader xml:space="preserve">&amp;CRecycling Tonnage Report for </oddHeader>
    <oddFooter>&amp;L&amp;T&amp;C&amp;F&amp;R&amp;D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E143"/>
  <sheetViews>
    <sheetView topLeftCell="A61" zoomScale="80" workbookViewId="0">
      <selection activeCell="D89" sqref="D89"/>
    </sheetView>
  </sheetViews>
  <sheetFormatPr defaultColWidth="16.28515625" defaultRowHeight="18" customHeight="1" x14ac:dyDescent="0.2"/>
  <cols>
    <col min="1" max="1" width="16.28515625" style="1" customWidth="1"/>
    <col min="2" max="2" width="20.140625" style="1" customWidth="1"/>
    <col min="3" max="3" width="1.28515625" style="1" customWidth="1"/>
    <col min="4" max="4" width="22.7109375" style="1" customWidth="1"/>
    <col min="5" max="16384" width="16.28515625" style="1"/>
  </cols>
  <sheetData>
    <row r="1" spans="1:5" ht="18" customHeight="1" x14ac:dyDescent="0.25">
      <c r="A1" s="81" t="s">
        <v>75</v>
      </c>
      <c r="B1" s="82"/>
      <c r="C1" s="82"/>
      <c r="D1" s="82"/>
      <c r="E1" s="82"/>
    </row>
    <row r="2" spans="1:5" ht="18" customHeight="1" x14ac:dyDescent="0.25">
      <c r="A2" s="83" t="s">
        <v>76</v>
      </c>
      <c r="B2" s="84"/>
      <c r="C2" s="4"/>
      <c r="D2" s="83" t="s">
        <v>77</v>
      </c>
      <c r="E2" s="84"/>
    </row>
    <row r="3" spans="1:5" ht="18" customHeight="1" x14ac:dyDescent="0.25">
      <c r="A3" s="2" t="s">
        <v>78</v>
      </c>
      <c r="B3" s="2" t="s">
        <v>4</v>
      </c>
      <c r="C3" s="5"/>
      <c r="D3" s="2" t="s">
        <v>78</v>
      </c>
      <c r="E3" s="2" t="s">
        <v>4</v>
      </c>
    </row>
    <row r="4" spans="1:5" ht="18" customHeight="1" x14ac:dyDescent="0.2">
      <c r="A4" s="6"/>
      <c r="B4" s="3">
        <f>SUM(A4/50)</f>
        <v>0</v>
      </c>
      <c r="C4" s="7"/>
      <c r="D4" s="6"/>
      <c r="E4" s="3">
        <f>SUM(D4/4)</f>
        <v>0</v>
      </c>
    </row>
    <row r="5" spans="1:5" ht="18" customHeight="1" x14ac:dyDescent="0.2">
      <c r="A5" s="3"/>
      <c r="B5" s="3"/>
      <c r="C5" s="7"/>
      <c r="D5" s="3"/>
      <c r="E5" s="3"/>
    </row>
    <row r="6" spans="1:5" ht="18" customHeight="1" x14ac:dyDescent="0.25">
      <c r="A6" s="81" t="s">
        <v>79</v>
      </c>
      <c r="B6" s="82"/>
      <c r="C6" s="82"/>
      <c r="D6" s="82"/>
      <c r="E6" s="82"/>
    </row>
    <row r="7" spans="1:5" ht="18" customHeight="1" x14ac:dyDescent="0.25">
      <c r="A7" s="83" t="s">
        <v>76</v>
      </c>
      <c r="B7" s="84"/>
      <c r="C7" s="4"/>
      <c r="D7" s="83" t="s">
        <v>77</v>
      </c>
      <c r="E7" s="84"/>
    </row>
    <row r="8" spans="1:5" ht="18" customHeight="1" x14ac:dyDescent="0.25">
      <c r="A8" s="2" t="s">
        <v>78</v>
      </c>
      <c r="B8" s="2" t="s">
        <v>4</v>
      </c>
      <c r="C8" s="5"/>
      <c r="D8" s="2" t="s">
        <v>78</v>
      </c>
      <c r="E8" s="2" t="s">
        <v>4</v>
      </c>
    </row>
    <row r="9" spans="1:5" ht="18" customHeight="1" x14ac:dyDescent="0.2">
      <c r="A9" s="6"/>
      <c r="B9" s="3">
        <f>SUM(A9/5)</f>
        <v>0</v>
      </c>
      <c r="C9" s="7"/>
      <c r="D9" s="6"/>
      <c r="E9" s="3">
        <f>SUM(D9/2.65)</f>
        <v>0</v>
      </c>
    </row>
    <row r="10" spans="1:5" ht="18" customHeight="1" x14ac:dyDescent="0.2">
      <c r="A10" s="3"/>
      <c r="B10" s="3"/>
      <c r="C10" s="7"/>
      <c r="D10" s="3"/>
      <c r="E10" s="3"/>
    </row>
    <row r="11" spans="1:5" ht="18" customHeight="1" x14ac:dyDescent="0.25">
      <c r="A11" s="81" t="s">
        <v>80</v>
      </c>
      <c r="B11" s="82"/>
      <c r="C11" s="82"/>
      <c r="D11" s="82"/>
      <c r="E11" s="82"/>
    </row>
    <row r="12" spans="1:5" ht="18" customHeight="1" x14ac:dyDescent="0.25">
      <c r="A12" s="83" t="s">
        <v>76</v>
      </c>
      <c r="B12" s="84"/>
      <c r="C12" s="4"/>
      <c r="D12" s="83" t="s">
        <v>77</v>
      </c>
      <c r="E12" s="84"/>
    </row>
    <row r="13" spans="1:5" ht="18" customHeight="1" x14ac:dyDescent="0.25">
      <c r="A13" s="2" t="s">
        <v>78</v>
      </c>
      <c r="B13" s="2" t="s">
        <v>4</v>
      </c>
      <c r="C13" s="5"/>
      <c r="D13" s="2" t="s">
        <v>78</v>
      </c>
      <c r="E13" s="2" t="s">
        <v>4</v>
      </c>
    </row>
    <row r="14" spans="1:5" ht="18" customHeight="1" x14ac:dyDescent="0.2">
      <c r="A14" s="6"/>
      <c r="B14" s="3">
        <f>SUM(A14/4)</f>
        <v>0</v>
      </c>
      <c r="C14" s="7"/>
      <c r="D14" s="6"/>
      <c r="E14" s="3">
        <f>SUM(D14/2.31)</f>
        <v>0</v>
      </c>
    </row>
    <row r="16" spans="1:5" ht="18" customHeight="1" x14ac:dyDescent="0.25">
      <c r="A16" s="81" t="s">
        <v>81</v>
      </c>
      <c r="B16" s="82"/>
      <c r="C16" s="82"/>
      <c r="D16" s="82"/>
      <c r="E16" s="82"/>
    </row>
    <row r="17" spans="1:5" ht="18" customHeight="1" x14ac:dyDescent="0.25">
      <c r="A17" s="83" t="s">
        <v>76</v>
      </c>
      <c r="B17" s="84"/>
      <c r="C17" s="4"/>
      <c r="D17" s="83" t="s">
        <v>77</v>
      </c>
      <c r="E17" s="84"/>
    </row>
    <row r="18" spans="1:5" ht="18" customHeight="1" x14ac:dyDescent="0.25">
      <c r="A18" s="2" t="s">
        <v>78</v>
      </c>
      <c r="B18" s="2" t="s">
        <v>4</v>
      </c>
      <c r="C18" s="5"/>
      <c r="D18" s="2" t="s">
        <v>78</v>
      </c>
      <c r="E18" s="2" t="s">
        <v>4</v>
      </c>
    </row>
    <row r="19" spans="1:5" ht="18" customHeight="1" x14ac:dyDescent="0.2">
      <c r="A19" s="6"/>
      <c r="B19" s="3">
        <f>SUM(A19/3.33)</f>
        <v>0</v>
      </c>
      <c r="C19" s="7"/>
      <c r="D19" s="6"/>
      <c r="E19" s="3">
        <f>SUM(D19/1.33)</f>
        <v>0</v>
      </c>
    </row>
    <row r="21" spans="1:5" ht="18" customHeight="1" x14ac:dyDescent="0.25">
      <c r="A21" s="81" t="s">
        <v>82</v>
      </c>
      <c r="B21" s="82"/>
      <c r="C21" s="82"/>
      <c r="D21" s="82"/>
      <c r="E21" s="82"/>
    </row>
    <row r="22" spans="1:5" ht="18" customHeight="1" x14ac:dyDescent="0.25">
      <c r="A22" s="83" t="s">
        <v>76</v>
      </c>
      <c r="B22" s="84"/>
      <c r="C22" s="4"/>
      <c r="D22" s="83" t="s">
        <v>77</v>
      </c>
      <c r="E22" s="84"/>
    </row>
    <row r="23" spans="1:5" ht="18" customHeight="1" x14ac:dyDescent="0.25">
      <c r="A23" s="2" t="s">
        <v>78</v>
      </c>
      <c r="B23" s="2" t="s">
        <v>4</v>
      </c>
      <c r="C23" s="5"/>
      <c r="D23" s="2" t="s">
        <v>78</v>
      </c>
      <c r="E23" s="2" t="s">
        <v>4</v>
      </c>
    </row>
    <row r="24" spans="1:5" ht="18" customHeight="1" x14ac:dyDescent="0.2">
      <c r="A24" s="6"/>
      <c r="B24" s="3">
        <f>SUM(A24/2)</f>
        <v>0</v>
      </c>
      <c r="C24" s="7"/>
      <c r="D24" s="6"/>
      <c r="E24" s="3">
        <f>SUM(D24/1.33)</f>
        <v>0</v>
      </c>
    </row>
    <row r="26" spans="1:5" ht="18" customHeight="1" x14ac:dyDescent="0.25">
      <c r="A26" s="81" t="s">
        <v>83</v>
      </c>
      <c r="B26" s="82"/>
      <c r="C26" s="82"/>
      <c r="D26" s="82"/>
      <c r="E26" s="82"/>
    </row>
    <row r="27" spans="1:5" ht="18" customHeight="1" x14ac:dyDescent="0.25">
      <c r="A27" s="83" t="s">
        <v>76</v>
      </c>
      <c r="B27" s="84"/>
      <c r="C27" s="4"/>
      <c r="D27" s="83" t="s">
        <v>77</v>
      </c>
      <c r="E27" s="84"/>
    </row>
    <row r="28" spans="1:5" ht="18" customHeight="1" x14ac:dyDescent="0.25">
      <c r="A28" s="2" t="s">
        <v>78</v>
      </c>
      <c r="B28" s="2" t="s">
        <v>4</v>
      </c>
      <c r="C28" s="5"/>
      <c r="D28" s="2" t="s">
        <v>78</v>
      </c>
      <c r="E28" s="2" t="s">
        <v>4</v>
      </c>
    </row>
    <row r="29" spans="1:5" ht="18" customHeight="1" x14ac:dyDescent="0.2">
      <c r="A29" s="6"/>
      <c r="B29" s="3">
        <f>SUM(A29/27.02)</f>
        <v>0</v>
      </c>
      <c r="C29" s="7"/>
      <c r="D29" s="6"/>
      <c r="E29" s="3">
        <f>SUM(D29/8)</f>
        <v>0</v>
      </c>
    </row>
    <row r="31" spans="1:5" ht="18" customHeight="1" x14ac:dyDescent="0.25">
      <c r="A31" s="75" t="s">
        <v>84</v>
      </c>
      <c r="B31" s="76"/>
      <c r="C31" s="76"/>
      <c r="D31" s="76"/>
      <c r="E31" s="76"/>
    </row>
    <row r="32" spans="1:5" ht="18" customHeight="1" x14ac:dyDescent="0.25">
      <c r="A32" s="79" t="s">
        <v>76</v>
      </c>
      <c r="B32" s="80"/>
      <c r="C32" s="4"/>
      <c r="D32" s="79" t="s">
        <v>77</v>
      </c>
      <c r="E32" s="80"/>
    </row>
    <row r="33" spans="1:5" ht="18" customHeight="1" x14ac:dyDescent="0.25">
      <c r="A33" s="8" t="s">
        <v>78</v>
      </c>
      <c r="B33" s="2" t="s">
        <v>4</v>
      </c>
      <c r="C33" s="5"/>
      <c r="D33" s="8" t="s">
        <v>78</v>
      </c>
      <c r="E33" s="2" t="s">
        <v>4</v>
      </c>
    </row>
    <row r="34" spans="1:5" ht="18" customHeight="1" x14ac:dyDescent="0.2">
      <c r="A34" s="6"/>
      <c r="B34" s="3">
        <f>SUM(A34/13.33)</f>
        <v>0</v>
      </c>
      <c r="C34" s="7"/>
      <c r="D34" s="6"/>
      <c r="E34" s="3">
        <f>SUM(D34/5.71)</f>
        <v>0</v>
      </c>
    </row>
    <row r="36" spans="1:5" ht="18" customHeight="1" x14ac:dyDescent="0.25">
      <c r="A36" s="75" t="s">
        <v>85</v>
      </c>
      <c r="B36" s="76"/>
      <c r="C36" s="76"/>
      <c r="D36" s="76"/>
      <c r="E36" s="76"/>
    </row>
    <row r="37" spans="1:5" ht="18" customHeight="1" x14ac:dyDescent="0.25">
      <c r="A37" s="79" t="s">
        <v>76</v>
      </c>
      <c r="B37" s="80"/>
      <c r="C37" s="4"/>
      <c r="D37" s="79" t="s">
        <v>77</v>
      </c>
      <c r="E37" s="80"/>
    </row>
    <row r="38" spans="1:5" ht="18" customHeight="1" x14ac:dyDescent="0.25">
      <c r="A38" s="8" t="s">
        <v>78</v>
      </c>
      <c r="B38" s="2" t="s">
        <v>4</v>
      </c>
      <c r="C38" s="5"/>
      <c r="D38" s="8" t="s">
        <v>78</v>
      </c>
      <c r="E38" s="2" t="s">
        <v>4</v>
      </c>
    </row>
    <row r="39" spans="1:5" ht="18" customHeight="1" x14ac:dyDescent="0.2">
      <c r="A39" s="6"/>
      <c r="B39" s="3">
        <f>SUM(A39/66.66)</f>
        <v>0</v>
      </c>
      <c r="C39" s="7"/>
      <c r="D39" s="6"/>
      <c r="E39" s="3">
        <f>SUM(D39/3.88)</f>
        <v>0</v>
      </c>
    </row>
    <row r="41" spans="1:5" ht="18" customHeight="1" x14ac:dyDescent="0.25">
      <c r="A41" s="75" t="s">
        <v>86</v>
      </c>
      <c r="B41" s="76"/>
      <c r="C41" s="76"/>
      <c r="D41" s="76"/>
      <c r="E41" s="76"/>
    </row>
    <row r="42" spans="1:5" ht="18" customHeight="1" x14ac:dyDescent="0.25">
      <c r="A42" s="79" t="s">
        <v>76</v>
      </c>
      <c r="B42" s="80"/>
      <c r="C42" s="4"/>
      <c r="D42" s="79" t="s">
        <v>77</v>
      </c>
      <c r="E42" s="80"/>
    </row>
    <row r="43" spans="1:5" ht="18" customHeight="1" x14ac:dyDescent="0.25">
      <c r="A43" s="8" t="s">
        <v>78</v>
      </c>
      <c r="B43" s="2" t="s">
        <v>4</v>
      </c>
      <c r="C43" s="5"/>
      <c r="D43" s="8" t="s">
        <v>78</v>
      </c>
      <c r="E43" s="2" t="s">
        <v>4</v>
      </c>
    </row>
    <row r="44" spans="1:5" ht="18" customHeight="1" x14ac:dyDescent="0.2">
      <c r="A44" s="6"/>
      <c r="B44" s="3">
        <f>SUM(A44/80)</f>
        <v>0</v>
      </c>
      <c r="C44" s="7"/>
      <c r="D44" s="6"/>
      <c r="E44" s="3">
        <f>SUM(D44/7.41)</f>
        <v>0</v>
      </c>
    </row>
    <row r="46" spans="1:5" ht="18" customHeight="1" x14ac:dyDescent="0.25">
      <c r="A46" s="75" t="s">
        <v>87</v>
      </c>
      <c r="B46" s="76"/>
      <c r="C46" s="76"/>
      <c r="D46" s="76"/>
      <c r="E46" s="76"/>
    </row>
    <row r="47" spans="1:5" ht="18" customHeight="1" x14ac:dyDescent="0.25">
      <c r="A47" s="8" t="s">
        <v>88</v>
      </c>
      <c r="B47" s="2" t="s">
        <v>89</v>
      </c>
      <c r="C47" s="5"/>
      <c r="D47" s="8" t="s">
        <v>89</v>
      </c>
      <c r="E47" s="2" t="s">
        <v>4</v>
      </c>
    </row>
    <row r="48" spans="1:5" ht="18" customHeight="1" x14ac:dyDescent="0.2">
      <c r="A48" s="6"/>
      <c r="B48" s="3">
        <f>SUM(A48/7)</f>
        <v>0</v>
      </c>
      <c r="C48" s="7"/>
      <c r="D48" s="6"/>
      <c r="E48" s="3">
        <f>SUM(D48/285.71)</f>
        <v>0</v>
      </c>
    </row>
    <row r="50" spans="1:5" ht="18" customHeight="1" x14ac:dyDescent="0.25">
      <c r="A50" s="75" t="s">
        <v>90</v>
      </c>
      <c r="B50" s="76"/>
      <c r="C50" s="76"/>
      <c r="D50" s="76"/>
      <c r="E50" s="76"/>
    </row>
    <row r="51" spans="1:5" ht="18" customHeight="1" x14ac:dyDescent="0.25">
      <c r="A51" s="8" t="s">
        <v>88</v>
      </c>
      <c r="B51" s="2" t="s">
        <v>91</v>
      </c>
      <c r="C51" s="5"/>
      <c r="D51" s="2" t="s">
        <v>91</v>
      </c>
      <c r="E51" s="2" t="s">
        <v>4</v>
      </c>
    </row>
    <row r="52" spans="1:5" ht="18" customHeight="1" x14ac:dyDescent="0.2">
      <c r="A52" s="6"/>
      <c r="B52" s="3">
        <f>SUM(A52/33)</f>
        <v>0</v>
      </c>
      <c r="C52" s="7"/>
      <c r="D52" s="6"/>
      <c r="E52" s="3">
        <f>SUM(D52/60.61)</f>
        <v>0</v>
      </c>
    </row>
    <row r="54" spans="1:5" ht="18" customHeight="1" x14ac:dyDescent="0.25">
      <c r="A54" s="75" t="s">
        <v>92</v>
      </c>
      <c r="B54" s="76"/>
      <c r="C54" s="76"/>
      <c r="D54" s="76"/>
      <c r="E54" s="76"/>
    </row>
    <row r="55" spans="1:5" ht="18" customHeight="1" x14ac:dyDescent="0.25">
      <c r="A55" s="8" t="s">
        <v>88</v>
      </c>
      <c r="B55" s="2" t="s">
        <v>93</v>
      </c>
      <c r="C55" s="5"/>
      <c r="D55" s="2" t="s">
        <v>93</v>
      </c>
      <c r="E55" s="2" t="s">
        <v>4</v>
      </c>
    </row>
    <row r="56" spans="1:5" ht="18" customHeight="1" x14ac:dyDescent="0.2">
      <c r="A56" s="6"/>
      <c r="B56" s="3">
        <f>SUM(A56/20)</f>
        <v>0</v>
      </c>
      <c r="C56" s="7"/>
      <c r="D56" s="6"/>
      <c r="E56" s="3">
        <f>SUM(D56/100)</f>
        <v>0</v>
      </c>
    </row>
    <row r="58" spans="1:5" ht="18" customHeight="1" x14ac:dyDescent="0.25">
      <c r="A58" s="75" t="s">
        <v>94</v>
      </c>
      <c r="B58" s="76"/>
      <c r="C58" s="76"/>
      <c r="D58" s="76"/>
      <c r="E58" s="76"/>
    </row>
    <row r="59" spans="1:5" ht="18" customHeight="1" x14ac:dyDescent="0.25">
      <c r="A59" s="8" t="s">
        <v>88</v>
      </c>
      <c r="B59" s="2" t="s">
        <v>93</v>
      </c>
      <c r="C59" s="5"/>
      <c r="D59" s="2" t="s">
        <v>93</v>
      </c>
      <c r="E59" s="2" t="s">
        <v>4</v>
      </c>
    </row>
    <row r="60" spans="1:5" ht="18" customHeight="1" x14ac:dyDescent="0.2">
      <c r="A60" s="6"/>
      <c r="B60" s="3">
        <f>SUM(A60/90)</f>
        <v>0</v>
      </c>
      <c r="C60" s="7"/>
      <c r="D60" s="6"/>
      <c r="E60" s="3">
        <f>SUM(D60/22.22)</f>
        <v>0</v>
      </c>
    </row>
    <row r="62" spans="1:5" ht="18" customHeight="1" x14ac:dyDescent="0.25">
      <c r="A62" s="75" t="s">
        <v>95</v>
      </c>
      <c r="B62" s="76"/>
      <c r="C62" s="76"/>
      <c r="D62" s="76"/>
      <c r="E62" s="76"/>
    </row>
    <row r="63" spans="1:5" ht="18" customHeight="1" x14ac:dyDescent="0.25">
      <c r="A63" s="8" t="s">
        <v>88</v>
      </c>
      <c r="B63" s="2" t="s">
        <v>89</v>
      </c>
      <c r="C63" s="5"/>
      <c r="D63" s="8" t="s">
        <v>89</v>
      </c>
      <c r="E63" s="2" t="s">
        <v>4</v>
      </c>
    </row>
    <row r="64" spans="1:5" ht="18" customHeight="1" x14ac:dyDescent="0.2">
      <c r="A64" s="6"/>
      <c r="B64" s="3">
        <f>SUM(A64/7)</f>
        <v>0</v>
      </c>
      <c r="C64" s="7"/>
      <c r="D64" s="6">
        <v>0</v>
      </c>
      <c r="E64" s="3">
        <f>SUM(D64/285.71)</f>
        <v>0</v>
      </c>
    </row>
    <row r="66" spans="1:5" ht="18" customHeight="1" x14ac:dyDescent="0.25">
      <c r="A66" s="75" t="s">
        <v>96</v>
      </c>
      <c r="B66" s="76"/>
      <c r="C66" s="76"/>
      <c r="D66" s="76"/>
      <c r="E66" s="76"/>
    </row>
    <row r="67" spans="1:5" ht="18" customHeight="1" x14ac:dyDescent="0.25">
      <c r="A67" s="8" t="s">
        <v>88</v>
      </c>
      <c r="B67" s="2" t="s">
        <v>97</v>
      </c>
      <c r="C67" s="5"/>
      <c r="D67" s="8" t="s">
        <v>97</v>
      </c>
      <c r="E67" s="2" t="s">
        <v>4</v>
      </c>
    </row>
    <row r="68" spans="1:5" ht="18" customHeight="1" x14ac:dyDescent="0.2">
      <c r="A68" s="6"/>
      <c r="B68" s="3">
        <f>SUM(A68/500)</f>
        <v>0</v>
      </c>
      <c r="C68" s="7"/>
      <c r="D68" s="6"/>
      <c r="E68" s="3">
        <f>SUM(D68/4)</f>
        <v>0</v>
      </c>
    </row>
    <row r="70" spans="1:5" ht="18" customHeight="1" x14ac:dyDescent="0.25">
      <c r="A70" s="75" t="s">
        <v>98</v>
      </c>
      <c r="B70" s="76"/>
      <c r="C70" s="76"/>
      <c r="D70" s="76"/>
      <c r="E70" s="76"/>
    </row>
    <row r="71" spans="1:5" ht="18" customHeight="1" x14ac:dyDescent="0.25">
      <c r="A71" s="8" t="s">
        <v>88</v>
      </c>
      <c r="B71" s="2" t="s">
        <v>97</v>
      </c>
      <c r="C71" s="5"/>
      <c r="D71" s="8" t="s">
        <v>97</v>
      </c>
      <c r="E71" s="2" t="s">
        <v>4</v>
      </c>
    </row>
    <row r="72" spans="1:5" ht="18" customHeight="1" x14ac:dyDescent="0.2">
      <c r="A72" s="6"/>
      <c r="B72" s="3">
        <f>SUM(A72/250)</f>
        <v>0</v>
      </c>
      <c r="C72" s="7"/>
      <c r="D72" s="6"/>
      <c r="E72" s="3">
        <f>SUM(D72/8)</f>
        <v>0</v>
      </c>
    </row>
    <row r="74" spans="1:5" ht="18" customHeight="1" x14ac:dyDescent="0.25">
      <c r="A74" s="75" t="s">
        <v>99</v>
      </c>
      <c r="B74" s="76"/>
      <c r="C74" s="76"/>
      <c r="D74" s="76"/>
      <c r="E74" s="76"/>
    </row>
    <row r="75" spans="1:5" ht="18" customHeight="1" x14ac:dyDescent="0.25">
      <c r="A75" s="8" t="s">
        <v>88</v>
      </c>
      <c r="B75" s="2" t="s">
        <v>97</v>
      </c>
      <c r="C75" s="5"/>
      <c r="D75" s="8" t="s">
        <v>97</v>
      </c>
      <c r="E75" s="2" t="s">
        <v>4</v>
      </c>
    </row>
    <row r="76" spans="1:5" ht="18" customHeight="1" x14ac:dyDescent="0.2">
      <c r="A76" s="6"/>
      <c r="B76" s="3">
        <f>SUM(A76/1111)</f>
        <v>0</v>
      </c>
      <c r="C76" s="7"/>
      <c r="D76" s="6"/>
      <c r="E76" s="3">
        <f>SUM(D76/1.8)</f>
        <v>0</v>
      </c>
    </row>
    <row r="78" spans="1:5" ht="18" customHeight="1" x14ac:dyDescent="0.25">
      <c r="A78" s="75" t="s">
        <v>100</v>
      </c>
      <c r="B78" s="76"/>
      <c r="C78" s="76"/>
      <c r="D78" s="76"/>
      <c r="E78" s="76"/>
    </row>
    <row r="79" spans="1:5" ht="18" customHeight="1" x14ac:dyDescent="0.25">
      <c r="A79" s="8" t="s">
        <v>88</v>
      </c>
      <c r="B79" s="2" t="s">
        <v>97</v>
      </c>
      <c r="C79" s="5"/>
      <c r="D79" s="8" t="s">
        <v>97</v>
      </c>
      <c r="E79" s="2" t="s">
        <v>4</v>
      </c>
    </row>
    <row r="80" spans="1:5" ht="18" customHeight="1" x14ac:dyDescent="0.2">
      <c r="A80" s="6"/>
      <c r="B80" s="3">
        <f>SUM(A80/741)</f>
        <v>0</v>
      </c>
      <c r="C80" s="7"/>
      <c r="D80" s="6"/>
      <c r="E80" s="3">
        <f>SUM(D80/2.7)</f>
        <v>0</v>
      </c>
    </row>
    <row r="82" spans="1:5" ht="18" customHeight="1" x14ac:dyDescent="0.25">
      <c r="A82" s="75" t="s">
        <v>101</v>
      </c>
      <c r="B82" s="76"/>
      <c r="C82" s="76"/>
      <c r="D82" s="76"/>
      <c r="E82" s="76"/>
    </row>
    <row r="83" spans="1:5" ht="18" customHeight="1" x14ac:dyDescent="0.25">
      <c r="A83" s="8" t="s">
        <v>88</v>
      </c>
      <c r="B83" s="2" t="s">
        <v>97</v>
      </c>
      <c r="C83" s="5"/>
      <c r="D83" s="8" t="s">
        <v>97</v>
      </c>
      <c r="E83" s="2" t="s">
        <v>4</v>
      </c>
    </row>
    <row r="84" spans="1:5" ht="18" customHeight="1" x14ac:dyDescent="0.2">
      <c r="A84" s="6"/>
      <c r="B84" s="3">
        <v>97</v>
      </c>
      <c r="C84" s="7"/>
      <c r="D84" s="6">
        <v>97</v>
      </c>
      <c r="E84" s="3">
        <f>SUM(D84/2)</f>
        <v>48.5</v>
      </c>
    </row>
    <row r="86" spans="1:5" ht="18" customHeight="1" x14ac:dyDescent="0.25">
      <c r="A86" s="75" t="s">
        <v>102</v>
      </c>
      <c r="B86" s="76"/>
      <c r="C86" s="76"/>
      <c r="D86" s="76"/>
      <c r="E86" s="76"/>
    </row>
    <row r="87" spans="1:5" ht="18" customHeight="1" x14ac:dyDescent="0.25">
      <c r="A87" s="8" t="s">
        <v>88</v>
      </c>
      <c r="B87" s="2" t="s">
        <v>97</v>
      </c>
      <c r="C87" s="5"/>
      <c r="D87" s="8" t="s">
        <v>97</v>
      </c>
      <c r="E87" s="2" t="s">
        <v>4</v>
      </c>
    </row>
    <row r="88" spans="1:5" ht="18" customHeight="1" x14ac:dyDescent="0.2">
      <c r="A88" s="6"/>
      <c r="B88" s="3">
        <f>SUM(A88/700)</f>
        <v>0</v>
      </c>
      <c r="C88" s="7"/>
      <c r="D88" s="6">
        <v>99</v>
      </c>
      <c r="E88" s="3">
        <f>SUM(D88/2.86)</f>
        <v>34.61538461538462</v>
      </c>
    </row>
    <row r="90" spans="1:5" ht="18" customHeight="1" x14ac:dyDescent="0.25">
      <c r="A90" s="75" t="s">
        <v>103</v>
      </c>
      <c r="B90" s="76"/>
      <c r="C90" s="76"/>
      <c r="D90" s="76"/>
      <c r="E90" s="76"/>
    </row>
    <row r="91" spans="1:5" ht="18" customHeight="1" x14ac:dyDescent="0.25">
      <c r="A91" s="8" t="s">
        <v>88</v>
      </c>
      <c r="B91" s="2" t="s">
        <v>97</v>
      </c>
      <c r="C91" s="5"/>
      <c r="D91" s="8" t="s">
        <v>97</v>
      </c>
      <c r="E91" s="2" t="s">
        <v>4</v>
      </c>
    </row>
    <row r="92" spans="1:5" ht="18" customHeight="1" x14ac:dyDescent="0.2">
      <c r="A92" s="6"/>
      <c r="B92" s="3">
        <f>SUM(A92/400)</f>
        <v>0</v>
      </c>
      <c r="C92" s="7"/>
      <c r="D92" s="6"/>
      <c r="E92" s="3">
        <f>SUM(D92/5)</f>
        <v>0</v>
      </c>
    </row>
    <row r="94" spans="1:5" ht="18" customHeight="1" x14ac:dyDescent="0.25">
      <c r="A94" s="75" t="s">
        <v>104</v>
      </c>
      <c r="B94" s="76"/>
      <c r="C94" s="76"/>
      <c r="D94" s="76"/>
      <c r="E94" s="76"/>
    </row>
    <row r="95" spans="1:5" ht="18" customHeight="1" x14ac:dyDescent="0.25">
      <c r="A95" s="8" t="s">
        <v>88</v>
      </c>
      <c r="B95" s="2" t="s">
        <v>97</v>
      </c>
      <c r="C95" s="5"/>
      <c r="D95" s="8" t="s">
        <v>97</v>
      </c>
      <c r="E95" s="2" t="s">
        <v>4</v>
      </c>
    </row>
    <row r="96" spans="1:5" ht="18" customHeight="1" x14ac:dyDescent="0.2">
      <c r="A96" s="6"/>
      <c r="B96" s="3">
        <f>SUM(A96/500)</f>
        <v>0</v>
      </c>
      <c r="C96" s="7"/>
      <c r="D96" s="6"/>
      <c r="E96" s="3">
        <f>SUM(D96/4)</f>
        <v>0</v>
      </c>
    </row>
    <row r="98" spans="1:5" s="47" customFormat="1" ht="18" customHeight="1" x14ac:dyDescent="0.25">
      <c r="A98" s="75" t="s">
        <v>128</v>
      </c>
      <c r="B98" s="76"/>
      <c r="C98" s="76"/>
      <c r="D98" s="76"/>
      <c r="E98" s="76"/>
    </row>
    <row r="99" spans="1:5" s="47" customFormat="1" ht="18" customHeight="1" x14ac:dyDescent="0.25">
      <c r="A99" s="44" t="s">
        <v>88</v>
      </c>
      <c r="B99" s="45" t="s">
        <v>129</v>
      </c>
      <c r="C99" s="45"/>
      <c r="D99" s="45" t="s">
        <v>129</v>
      </c>
      <c r="E99" s="45" t="s">
        <v>4</v>
      </c>
    </row>
    <row r="100" spans="1:5" s="47" customFormat="1" ht="18" customHeight="1" x14ac:dyDescent="0.2">
      <c r="A100" s="6"/>
      <c r="B100" s="46">
        <f>SUM(A100/26)</f>
        <v>0</v>
      </c>
      <c r="C100" s="46"/>
      <c r="D100" s="6"/>
      <c r="E100" s="46">
        <f>SUM(D100/76.92)</f>
        <v>0</v>
      </c>
    </row>
    <row r="101" spans="1:5" s="47" customFormat="1" ht="18" customHeight="1" x14ac:dyDescent="0.25">
      <c r="A101" s="75" t="s">
        <v>130</v>
      </c>
      <c r="B101" s="76"/>
      <c r="C101" s="76"/>
      <c r="D101" s="76"/>
      <c r="E101" s="76"/>
    </row>
    <row r="102" spans="1:5" s="47" customFormat="1" ht="18" customHeight="1" x14ac:dyDescent="0.25">
      <c r="A102" s="44" t="s">
        <v>88</v>
      </c>
      <c r="B102" s="45" t="s">
        <v>129</v>
      </c>
      <c r="C102" s="45"/>
      <c r="D102" s="45" t="s">
        <v>129</v>
      </c>
      <c r="E102" s="45" t="s">
        <v>4</v>
      </c>
    </row>
    <row r="103" spans="1:5" s="47" customFormat="1" ht="18" customHeight="1" x14ac:dyDescent="0.2">
      <c r="A103" s="6"/>
      <c r="B103" s="46">
        <f>SUM(A103/30)</f>
        <v>0</v>
      </c>
      <c r="C103" s="46"/>
      <c r="D103" s="6"/>
      <c r="E103" s="46">
        <f>SUM(D103/66.67)</f>
        <v>0</v>
      </c>
    </row>
    <row r="104" spans="1:5" s="47" customFormat="1" ht="18" customHeight="1" x14ac:dyDescent="0.25">
      <c r="A104" s="75" t="s">
        <v>131</v>
      </c>
      <c r="B104" s="76"/>
      <c r="C104" s="76"/>
      <c r="D104" s="76"/>
      <c r="E104" s="76"/>
    </row>
    <row r="105" spans="1:5" s="47" customFormat="1" ht="18" customHeight="1" x14ac:dyDescent="0.25">
      <c r="A105" s="44" t="s">
        <v>88</v>
      </c>
      <c r="B105" s="45" t="s">
        <v>129</v>
      </c>
      <c r="C105" s="45"/>
      <c r="D105" s="45" t="s">
        <v>129</v>
      </c>
      <c r="E105" s="45" t="s">
        <v>4</v>
      </c>
    </row>
    <row r="106" spans="1:5" s="47" customFormat="1" ht="18" customHeight="1" x14ac:dyDescent="0.2">
      <c r="A106" s="6"/>
      <c r="B106" s="46">
        <f>SUM(A106/25.33)</f>
        <v>0</v>
      </c>
      <c r="C106" s="46"/>
      <c r="D106" s="6"/>
      <c r="E106" s="46">
        <f>SUM(D106/78.96)</f>
        <v>0</v>
      </c>
    </row>
    <row r="107" spans="1:5" s="47" customFormat="1" ht="18" customHeight="1" x14ac:dyDescent="0.25">
      <c r="A107" s="75" t="s">
        <v>132</v>
      </c>
      <c r="B107" s="76"/>
      <c r="C107" s="76"/>
      <c r="D107" s="76"/>
      <c r="E107" s="76"/>
    </row>
    <row r="108" spans="1:5" s="47" customFormat="1" ht="18" customHeight="1" x14ac:dyDescent="0.25">
      <c r="A108" s="44" t="s">
        <v>88</v>
      </c>
      <c r="B108" s="45" t="s">
        <v>129</v>
      </c>
      <c r="C108" s="45"/>
      <c r="D108" s="45" t="s">
        <v>129</v>
      </c>
      <c r="E108" s="45" t="s">
        <v>4</v>
      </c>
    </row>
    <row r="109" spans="1:5" s="47" customFormat="1" ht="18" customHeight="1" x14ac:dyDescent="0.2">
      <c r="A109" s="6"/>
      <c r="B109" s="46">
        <f>SUM(A109/2.5)</f>
        <v>0</v>
      </c>
      <c r="C109" s="46"/>
      <c r="D109" s="6"/>
      <c r="E109" s="46">
        <f>SUM(D109/800)</f>
        <v>0</v>
      </c>
    </row>
    <row r="110" spans="1:5" ht="18" customHeight="1" x14ac:dyDescent="0.25">
      <c r="A110" s="75" t="s">
        <v>105</v>
      </c>
      <c r="B110" s="76"/>
      <c r="C110" s="76"/>
      <c r="D110" s="76"/>
      <c r="E110" s="76"/>
    </row>
    <row r="111" spans="1:5" ht="18" customHeight="1" x14ac:dyDescent="0.25">
      <c r="A111" s="8" t="s">
        <v>88</v>
      </c>
      <c r="B111" s="2" t="s">
        <v>97</v>
      </c>
      <c r="C111" s="5"/>
      <c r="D111" s="8" t="s">
        <v>97</v>
      </c>
      <c r="E111" s="2" t="s">
        <v>4</v>
      </c>
    </row>
    <row r="112" spans="1:5" ht="18" customHeight="1" x14ac:dyDescent="0.2">
      <c r="A112" s="6"/>
      <c r="B112" s="3">
        <f>SUM(A112/4000)</f>
        <v>0</v>
      </c>
      <c r="C112" s="7"/>
      <c r="D112" s="6"/>
      <c r="E112" s="3">
        <f>SUM(D112/0.5)</f>
        <v>0</v>
      </c>
    </row>
    <row r="113" spans="1:5" ht="18" customHeight="1" x14ac:dyDescent="0.2">
      <c r="A113" s="9"/>
      <c r="B113" s="3"/>
      <c r="C113" s="7"/>
      <c r="D113" s="9"/>
      <c r="E113" s="3"/>
    </row>
    <row r="114" spans="1:5" ht="18" customHeight="1" x14ac:dyDescent="0.25">
      <c r="A114" s="77" t="s">
        <v>106</v>
      </c>
      <c r="B114" s="78"/>
      <c r="C114" s="78"/>
      <c r="D114" s="78"/>
      <c r="E114" s="78"/>
    </row>
    <row r="115" spans="1:5" ht="18" customHeight="1" x14ac:dyDescent="0.25">
      <c r="A115" s="8" t="s">
        <v>88</v>
      </c>
      <c r="B115" s="2" t="s">
        <v>97</v>
      </c>
      <c r="C115" s="5"/>
      <c r="D115" s="8" t="s">
        <v>97</v>
      </c>
      <c r="E115" s="10" t="s">
        <v>4</v>
      </c>
    </row>
    <row r="116" spans="1:5" ht="18" customHeight="1" x14ac:dyDescent="0.2">
      <c r="A116" s="6"/>
      <c r="B116" s="3">
        <f>SUM(A116/4140)</f>
        <v>0</v>
      </c>
      <c r="C116" s="7"/>
      <c r="D116" s="6"/>
      <c r="E116" s="11">
        <f>SUM(D116*2.071)</f>
        <v>0</v>
      </c>
    </row>
    <row r="118" spans="1:5" ht="18" customHeight="1" x14ac:dyDescent="0.25">
      <c r="A118" s="75" t="s">
        <v>107</v>
      </c>
      <c r="B118" s="76"/>
      <c r="C118" s="76"/>
      <c r="D118" s="76"/>
      <c r="E118" s="76"/>
    </row>
    <row r="119" spans="1:5" ht="18" customHeight="1" x14ac:dyDescent="0.25">
      <c r="A119" s="8" t="s">
        <v>88</v>
      </c>
      <c r="B119" s="2" t="s">
        <v>108</v>
      </c>
      <c r="C119" s="5"/>
      <c r="D119" s="2" t="s">
        <v>108</v>
      </c>
      <c r="E119" s="2" t="s">
        <v>4</v>
      </c>
    </row>
    <row r="120" spans="1:5" ht="18" customHeight="1" x14ac:dyDescent="0.2">
      <c r="A120" s="6"/>
      <c r="B120" s="3">
        <f>SUM(A120/412.5)</f>
        <v>0</v>
      </c>
      <c r="C120" s="7"/>
      <c r="D120" s="6"/>
      <c r="E120" s="3">
        <f>SUM(D120/4.85)</f>
        <v>0</v>
      </c>
    </row>
    <row r="122" spans="1:5" s="47" customFormat="1" ht="18" customHeight="1" x14ac:dyDescent="0.25">
      <c r="A122" s="75" t="s">
        <v>135</v>
      </c>
      <c r="B122" s="76"/>
      <c r="C122" s="76"/>
      <c r="D122" s="76"/>
      <c r="E122" s="76"/>
    </row>
    <row r="123" spans="1:5" s="47" customFormat="1" ht="18" customHeight="1" x14ac:dyDescent="0.25">
      <c r="A123" s="44" t="s">
        <v>88</v>
      </c>
      <c r="B123" s="45" t="s">
        <v>133</v>
      </c>
      <c r="C123" s="45"/>
      <c r="D123" s="45" t="s">
        <v>133</v>
      </c>
      <c r="E123" s="45" t="s">
        <v>4</v>
      </c>
    </row>
    <row r="124" spans="1:5" s="47" customFormat="1" ht="18" customHeight="1" x14ac:dyDescent="0.2">
      <c r="A124" s="6"/>
      <c r="B124" s="46">
        <f>SUM(A124/0.625)</f>
        <v>0</v>
      </c>
      <c r="C124" s="46"/>
      <c r="D124" s="6"/>
      <c r="E124" s="46">
        <f>SUM(D124/3200)</f>
        <v>0</v>
      </c>
    </row>
    <row r="125" spans="1:5" ht="18" customHeight="1" x14ac:dyDescent="0.25">
      <c r="A125" s="75" t="s">
        <v>126</v>
      </c>
      <c r="B125" s="76"/>
      <c r="C125" s="76"/>
      <c r="D125" s="76"/>
      <c r="E125" s="76"/>
    </row>
    <row r="126" spans="1:5" ht="18" customHeight="1" x14ac:dyDescent="0.25">
      <c r="A126" s="8" t="s">
        <v>88</v>
      </c>
      <c r="B126" s="2" t="s">
        <v>127</v>
      </c>
      <c r="C126" s="5"/>
      <c r="D126" s="8" t="s">
        <v>127</v>
      </c>
      <c r="E126" s="2" t="s">
        <v>4</v>
      </c>
    </row>
    <row r="127" spans="1:5" ht="18" customHeight="1" x14ac:dyDescent="0.2">
      <c r="A127" s="6"/>
      <c r="B127" s="3">
        <f>SUM(A127/4.5)</f>
        <v>0</v>
      </c>
      <c r="C127" s="7"/>
      <c r="D127" s="6"/>
      <c r="E127" s="3">
        <f>SUM(D127/444.44)</f>
        <v>0</v>
      </c>
    </row>
    <row r="129" spans="1:5" ht="18" customHeight="1" x14ac:dyDescent="0.25">
      <c r="A129" s="75" t="s">
        <v>109</v>
      </c>
      <c r="B129" s="76"/>
      <c r="C129" s="76"/>
      <c r="D129" s="76"/>
      <c r="E129" s="76"/>
    </row>
    <row r="130" spans="1:5" ht="18" customHeight="1" x14ac:dyDescent="0.25">
      <c r="A130" s="8" t="s">
        <v>88</v>
      </c>
      <c r="B130" s="2" t="s">
        <v>97</v>
      </c>
      <c r="C130" s="5"/>
      <c r="D130" s="8" t="s">
        <v>97</v>
      </c>
      <c r="E130" s="2" t="s">
        <v>4</v>
      </c>
    </row>
    <row r="131" spans="1:5" ht="18" customHeight="1" x14ac:dyDescent="0.2">
      <c r="A131" s="6"/>
      <c r="B131" s="3">
        <f>SUM(A131/285.71)</f>
        <v>0</v>
      </c>
      <c r="C131" s="7"/>
      <c r="D131" s="6"/>
      <c r="E131" s="3">
        <f>SUM(D131/7)</f>
        <v>0</v>
      </c>
    </row>
    <row r="133" spans="1:5" ht="18" customHeight="1" x14ac:dyDescent="0.25">
      <c r="A133" s="75" t="s">
        <v>110</v>
      </c>
      <c r="B133" s="76"/>
      <c r="C133" s="76"/>
      <c r="D133" s="76"/>
      <c r="E133" s="76"/>
    </row>
    <row r="134" spans="1:5" ht="18" customHeight="1" x14ac:dyDescent="0.25">
      <c r="A134" s="8" t="s">
        <v>88</v>
      </c>
      <c r="B134" s="2" t="s">
        <v>97</v>
      </c>
      <c r="C134" s="5"/>
      <c r="D134" s="8" t="s">
        <v>97</v>
      </c>
      <c r="E134" s="2" t="s">
        <v>4</v>
      </c>
    </row>
    <row r="135" spans="1:5" ht="18" customHeight="1" x14ac:dyDescent="0.2">
      <c r="A135" s="6"/>
      <c r="B135" s="3">
        <f>SUM(A135/363.64)</f>
        <v>0</v>
      </c>
      <c r="C135" s="7"/>
      <c r="D135" s="6"/>
      <c r="E135" s="3">
        <f>SUM(D135/5.5)</f>
        <v>0</v>
      </c>
    </row>
    <row r="140" spans="1:5" s="12" customFormat="1" ht="18" customHeight="1" x14ac:dyDescent="0.2">
      <c r="A140" s="66" t="s">
        <v>111</v>
      </c>
      <c r="B140" s="67"/>
      <c r="C140" s="67"/>
      <c r="D140" s="67"/>
      <c r="E140" s="68"/>
    </row>
    <row r="141" spans="1:5" s="12" customFormat="1" ht="18" customHeight="1" x14ac:dyDescent="0.2">
      <c r="A141" s="69"/>
      <c r="B141" s="70"/>
      <c r="C141" s="70"/>
      <c r="D141" s="70"/>
      <c r="E141" s="71"/>
    </row>
    <row r="142" spans="1:5" s="12" customFormat="1" ht="18" customHeight="1" x14ac:dyDescent="0.2">
      <c r="A142" s="69"/>
      <c r="B142" s="70"/>
      <c r="C142" s="70"/>
      <c r="D142" s="70"/>
      <c r="E142" s="71"/>
    </row>
    <row r="143" spans="1:5" s="12" customFormat="1" ht="18" customHeight="1" x14ac:dyDescent="0.2">
      <c r="A143" s="72"/>
      <c r="B143" s="73"/>
      <c r="C143" s="73"/>
      <c r="D143" s="73"/>
      <c r="E143" s="74"/>
    </row>
  </sheetData>
  <mergeCells count="52">
    <mergeCell ref="A1:E1"/>
    <mergeCell ref="A2:B2"/>
    <mergeCell ref="D2:E2"/>
    <mergeCell ref="A6:E6"/>
    <mergeCell ref="A22:B22"/>
    <mergeCell ref="D22:E22"/>
    <mergeCell ref="A7:B7"/>
    <mergeCell ref="D7:E7"/>
    <mergeCell ref="A11:E11"/>
    <mergeCell ref="A12:B12"/>
    <mergeCell ref="D12:E12"/>
    <mergeCell ref="A26:E26"/>
    <mergeCell ref="A27:B27"/>
    <mergeCell ref="D27:E27"/>
    <mergeCell ref="A16:E16"/>
    <mergeCell ref="A17:B17"/>
    <mergeCell ref="D17:E17"/>
    <mergeCell ref="A21:E21"/>
    <mergeCell ref="A31:E31"/>
    <mergeCell ref="A32:B32"/>
    <mergeCell ref="D32:E32"/>
    <mergeCell ref="A36:E36"/>
    <mergeCell ref="A62:E62"/>
    <mergeCell ref="A37:B37"/>
    <mergeCell ref="D37:E37"/>
    <mergeCell ref="A41:E41"/>
    <mergeCell ref="A42:B42"/>
    <mergeCell ref="D42:E42"/>
    <mergeCell ref="A66:E66"/>
    <mergeCell ref="A70:E70"/>
    <mergeCell ref="A74:E74"/>
    <mergeCell ref="A46:E46"/>
    <mergeCell ref="A50:E50"/>
    <mergeCell ref="A54:E54"/>
    <mergeCell ref="A58:E58"/>
    <mergeCell ref="A78:E78"/>
    <mergeCell ref="A82:E82"/>
    <mergeCell ref="A86:E86"/>
    <mergeCell ref="A90:E90"/>
    <mergeCell ref="A133:E133"/>
    <mergeCell ref="A94:E94"/>
    <mergeCell ref="A98:E98"/>
    <mergeCell ref="A110:E110"/>
    <mergeCell ref="A101:E101"/>
    <mergeCell ref="A104:E104"/>
    <mergeCell ref="A140:E143"/>
    <mergeCell ref="A107:E107"/>
    <mergeCell ref="A122:E122"/>
    <mergeCell ref="A125:E125"/>
    <mergeCell ref="A129:E129"/>
    <mergeCell ref="A114:E114"/>
    <mergeCell ref="A118:E118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K11"/>
  <sheetViews>
    <sheetView workbookViewId="0">
      <selection activeCell="B7" sqref="B7"/>
    </sheetView>
  </sheetViews>
  <sheetFormatPr defaultColWidth="24.28515625" defaultRowHeight="18" x14ac:dyDescent="0.25"/>
  <cols>
    <col min="1" max="1" width="24.28515625" style="15" customWidth="1"/>
    <col min="2" max="5" width="22.85546875" style="16" customWidth="1"/>
    <col min="6" max="6" width="24.28515625" style="16" customWidth="1"/>
    <col min="7" max="10" width="24.28515625" style="17" customWidth="1"/>
    <col min="11" max="16384" width="24.28515625" style="16"/>
  </cols>
  <sheetData>
    <row r="1" spans="1:11" ht="67.5" customHeight="1" x14ac:dyDescent="0.25">
      <c r="A1" s="85" t="s">
        <v>121</v>
      </c>
      <c r="B1" s="35" t="s">
        <v>120</v>
      </c>
      <c r="C1" s="36" t="s">
        <v>123</v>
      </c>
      <c r="D1" s="34"/>
    </row>
    <row r="2" spans="1:11" x14ac:dyDescent="0.25">
      <c r="A2" s="85"/>
      <c r="B2" s="22">
        <v>0.8</v>
      </c>
      <c r="C2" s="24">
        <v>0.2</v>
      </c>
      <c r="D2" s="34"/>
    </row>
    <row r="3" spans="1:11" ht="41.25" customHeight="1" x14ac:dyDescent="0.25">
      <c r="A3" s="32">
        <v>6.67</v>
      </c>
      <c r="B3" s="18">
        <f>SUM(A3*0.8)</f>
        <v>5.3360000000000003</v>
      </c>
      <c r="C3" s="26">
        <f>SUM(A3*0.2)</f>
        <v>1.3340000000000001</v>
      </c>
      <c r="D3" s="34"/>
      <c r="G3" s="16"/>
      <c r="H3" s="16"/>
      <c r="I3" s="16"/>
      <c r="J3" s="16"/>
      <c r="K3" s="17"/>
    </row>
    <row r="4" spans="1:11" s="30" customFormat="1" ht="4.5" customHeight="1" x14ac:dyDescent="0.25">
      <c r="A4" s="29"/>
      <c r="G4" s="31"/>
      <c r="H4" s="31"/>
      <c r="I4" s="31"/>
      <c r="J4" s="31"/>
    </row>
    <row r="5" spans="1:11" s="19" customFormat="1" ht="26.25" customHeight="1" x14ac:dyDescent="0.25">
      <c r="A5" s="14" t="s">
        <v>120</v>
      </c>
      <c r="B5" s="21" t="s">
        <v>117</v>
      </c>
      <c r="C5" s="21" t="s">
        <v>118</v>
      </c>
      <c r="D5" s="21" t="s">
        <v>119</v>
      </c>
      <c r="E5" s="21" t="s">
        <v>124</v>
      </c>
    </row>
    <row r="6" spans="1:11" s="19" customFormat="1" ht="26.25" customHeight="1" x14ac:dyDescent="0.25">
      <c r="A6" s="21">
        <f>SUM(B3)</f>
        <v>5.3360000000000003</v>
      </c>
      <c r="B6" s="20">
        <v>0.35</v>
      </c>
      <c r="C6" s="20">
        <v>0.1</v>
      </c>
      <c r="D6" s="20">
        <v>0.3</v>
      </c>
      <c r="E6" s="20">
        <v>0.25</v>
      </c>
    </row>
    <row r="7" spans="1:11" s="19" customFormat="1" ht="26.25" customHeight="1" x14ac:dyDescent="0.25">
      <c r="A7" s="14" t="s">
        <v>122</v>
      </c>
      <c r="B7" s="18">
        <f>SUM(A6*0.35)</f>
        <v>1.8675999999999999</v>
      </c>
      <c r="C7" s="18">
        <f>SUM(A6*0.1)</f>
        <v>0.53360000000000007</v>
      </c>
      <c r="D7" s="18">
        <f>SUM(A6*0.3)</f>
        <v>1.6008</v>
      </c>
      <c r="E7" s="18">
        <f>SUM(A6*0.25)</f>
        <v>1.3340000000000001</v>
      </c>
    </row>
    <row r="8" spans="1:11" s="30" customFormat="1" ht="4.5" customHeight="1" x14ac:dyDescent="0.25">
      <c r="A8" s="29"/>
    </row>
    <row r="9" spans="1:11" s="25" customFormat="1" ht="26.25" customHeight="1" x14ac:dyDescent="0.25">
      <c r="A9" s="28" t="s">
        <v>123</v>
      </c>
      <c r="B9" s="33" t="s">
        <v>112</v>
      </c>
      <c r="C9" s="33" t="s">
        <v>113</v>
      </c>
      <c r="D9" s="33" t="s">
        <v>114</v>
      </c>
      <c r="E9" s="33" t="s">
        <v>115</v>
      </c>
    </row>
    <row r="10" spans="1:11" s="25" customFormat="1" ht="26.25" customHeight="1" x14ac:dyDescent="0.25">
      <c r="A10" s="33">
        <f>SUM(C3)</f>
        <v>1.3340000000000001</v>
      </c>
      <c r="B10" s="27">
        <v>0.7</v>
      </c>
      <c r="C10" s="27">
        <v>0.05</v>
      </c>
      <c r="D10" s="27">
        <v>0.1</v>
      </c>
      <c r="E10" s="27">
        <v>0.15</v>
      </c>
    </row>
    <row r="11" spans="1:11" s="25" customFormat="1" ht="26.25" customHeight="1" x14ac:dyDescent="0.25">
      <c r="A11" s="23" t="s">
        <v>122</v>
      </c>
      <c r="B11" s="26">
        <f>SUM(A10*0.7)</f>
        <v>0.93379999999999996</v>
      </c>
      <c r="C11" s="26">
        <f>SUM(A10*0.05)</f>
        <v>6.6700000000000009E-2</v>
      </c>
      <c r="D11" s="26">
        <f>SUM(A10*0.1)</f>
        <v>0.13340000000000002</v>
      </c>
      <c r="E11" s="26">
        <f>SUM(A10*0.15)</f>
        <v>0.2001</v>
      </c>
    </row>
  </sheetData>
  <mergeCells count="1">
    <mergeCell ref="A1:A2"/>
  </mergeCells>
  <phoneticPr fontId="0" type="noConversion"/>
  <pageMargins left="0.75" right="0.75" top="1" bottom="1" header="0.5" footer="0.5"/>
  <pageSetup orientation="landscape" r:id="rId1"/>
  <headerFooter alignWithMargins="0">
    <oddHeader>&amp;CSingle Stream Report</oddHeader>
    <oddFooter>&amp;L&amp;D&amp;C&amp;F&amp;R&amp;T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H12"/>
  <sheetViews>
    <sheetView workbookViewId="0">
      <selection activeCell="A3" sqref="A3"/>
    </sheetView>
  </sheetViews>
  <sheetFormatPr defaultRowHeight="20.25" x14ac:dyDescent="0.3"/>
  <cols>
    <col min="1" max="1" width="28.85546875" style="38" customWidth="1"/>
    <col min="2" max="5" width="22.7109375" style="42" customWidth="1"/>
    <col min="6" max="252" width="8.85546875" style="39" customWidth="1"/>
    <col min="253" max="16384" width="9.140625" style="39"/>
  </cols>
  <sheetData>
    <row r="1" spans="1:8" ht="43.5" customHeight="1" x14ac:dyDescent="0.3">
      <c r="A1" s="86" t="s">
        <v>116</v>
      </c>
      <c r="B1" s="13" t="s">
        <v>112</v>
      </c>
      <c r="C1" s="13" t="s">
        <v>113</v>
      </c>
      <c r="D1" s="13" t="s">
        <v>114</v>
      </c>
      <c r="E1" s="13" t="s">
        <v>115</v>
      </c>
      <c r="F1" s="38"/>
      <c r="G1" s="38"/>
      <c r="H1" s="38"/>
    </row>
    <row r="2" spans="1:8" ht="43.5" customHeight="1" x14ac:dyDescent="0.3">
      <c r="A2" s="87"/>
      <c r="B2" s="40">
        <v>0.7</v>
      </c>
      <c r="C2" s="40">
        <v>0.05</v>
      </c>
      <c r="D2" s="40">
        <v>0.1</v>
      </c>
      <c r="E2" s="40">
        <v>0.15</v>
      </c>
      <c r="F2" s="38"/>
      <c r="G2" s="38"/>
      <c r="H2" s="38"/>
    </row>
    <row r="3" spans="1:8" s="43" customFormat="1" ht="41.25" customHeight="1" x14ac:dyDescent="0.3">
      <c r="A3" s="41"/>
      <c r="B3" s="37">
        <f>SUM(A3*0.7)</f>
        <v>0</v>
      </c>
      <c r="C3" s="37">
        <f>SUM(A3*0.05)</f>
        <v>0</v>
      </c>
      <c r="D3" s="37">
        <f>SUM(A3*0.1)</f>
        <v>0</v>
      </c>
      <c r="E3" s="37">
        <f>SUM(A3*0.15)</f>
        <v>0</v>
      </c>
      <c r="F3" s="42"/>
      <c r="G3" s="38"/>
      <c r="H3" s="38"/>
    </row>
    <row r="4" spans="1:8" x14ac:dyDescent="0.3">
      <c r="F4" s="38"/>
      <c r="G4" s="38"/>
      <c r="H4" s="38"/>
    </row>
    <row r="5" spans="1:8" x14ac:dyDescent="0.3">
      <c r="F5" s="38"/>
      <c r="G5" s="38"/>
      <c r="H5" s="38"/>
    </row>
    <row r="6" spans="1:8" x14ac:dyDescent="0.3">
      <c r="F6" s="38"/>
      <c r="G6" s="38"/>
      <c r="H6" s="38"/>
    </row>
    <row r="7" spans="1:8" x14ac:dyDescent="0.3">
      <c r="F7" s="38"/>
      <c r="G7" s="38"/>
      <c r="H7" s="38"/>
    </row>
    <row r="8" spans="1:8" x14ac:dyDescent="0.3">
      <c r="B8" s="38"/>
      <c r="C8" s="38"/>
      <c r="D8" s="38"/>
      <c r="E8" s="38"/>
      <c r="F8" s="38"/>
      <c r="G8" s="38"/>
      <c r="H8" s="38"/>
    </row>
    <row r="9" spans="1:8" x14ac:dyDescent="0.3">
      <c r="B9" s="38"/>
      <c r="C9" s="38"/>
      <c r="D9" s="38"/>
      <c r="E9" s="38"/>
      <c r="F9" s="38"/>
      <c r="G9" s="38"/>
      <c r="H9" s="38"/>
    </row>
    <row r="10" spans="1:8" x14ac:dyDescent="0.3">
      <c r="B10" s="38"/>
      <c r="C10" s="38"/>
      <c r="D10" s="38"/>
      <c r="E10" s="38"/>
      <c r="F10" s="38"/>
      <c r="G10" s="38"/>
      <c r="H10" s="38"/>
    </row>
    <row r="11" spans="1:8" x14ac:dyDescent="0.3">
      <c r="B11" s="38"/>
      <c r="C11" s="38"/>
      <c r="D11" s="38"/>
      <c r="E11" s="38"/>
      <c r="F11" s="38"/>
      <c r="G11" s="38"/>
      <c r="H11" s="38"/>
    </row>
    <row r="12" spans="1:8" x14ac:dyDescent="0.3">
      <c r="B12" s="38"/>
      <c r="C12" s="38"/>
      <c r="D12" s="38"/>
      <c r="E12" s="38"/>
      <c r="F12" s="38"/>
      <c r="G12" s="38"/>
      <c r="H12" s="38"/>
    </row>
  </sheetData>
  <mergeCells count="1">
    <mergeCell ref="A1:A2"/>
  </mergeCells>
  <phoneticPr fontId="0" type="noConversion"/>
  <pageMargins left="0.75" right="0.75" top="1" bottom="1" header="0.5" footer="0.5"/>
  <pageSetup orientation="landscape" r:id="rId1"/>
  <headerFooter alignWithMargins="0">
    <oddHeader>&amp;CCOMMINGLED REPORT</oddHeader>
    <oddFooter>&amp;L&amp;D&amp;C&amp;F&amp;R&amp;T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TONNAGE REPORT</vt:lpstr>
      <vt:lpstr>CONVERSIONS</vt:lpstr>
      <vt:lpstr>Single Stream</vt:lpstr>
      <vt:lpstr>Commingled</vt:lpstr>
      <vt:lpstr>Commingled!Print_Area</vt:lpstr>
      <vt:lpstr>'Single Stream'!Print_Area</vt:lpstr>
    </vt:vector>
  </TitlesOfParts>
  <Company>NJDEP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jdavis</dc:creator>
  <cp:lastModifiedBy>BPrince</cp:lastModifiedBy>
  <cp:lastPrinted>2014-04-09T15:01:32Z</cp:lastPrinted>
  <dcterms:created xsi:type="dcterms:W3CDTF">2000-03-28T13:43:42Z</dcterms:created>
  <dcterms:modified xsi:type="dcterms:W3CDTF">2014-04-09T15:03:11Z</dcterms:modified>
</cp:coreProperties>
</file>